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485" windowHeight="4980" activeTab="0"/>
  </bookViews>
  <sheets>
    <sheet name="2019" sheetId="1" r:id="rId1"/>
  </sheets>
  <definedNames>
    <definedName name="_xlnm.Print_Area" localSheetId="0">'2019'!$A$2:$Q$27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G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2246-премия</t>
        </r>
      </text>
    </comment>
    <comment ref="B21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12800-стоимость р-т по диагностике внутридомового газового оборудования</t>
        </r>
      </text>
    </comment>
    <comment ref="M21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12800-стоимость р-т по диагностике внутридомового газового оборудования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315,49-тех.обслуживание ОДГО</t>
        </r>
      </text>
    </comment>
  </commentList>
</comments>
</file>

<file path=xl/sharedStrings.xml><?xml version="1.0" encoding="utf-8"?>
<sst xmlns="http://schemas.openxmlformats.org/spreadsheetml/2006/main" count="89" uniqueCount="57">
  <si>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</si>
  <si>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</si>
  <si>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</si>
  <si>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</si>
  <si>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</si>
  <si>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</si>
  <si>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</si>
  <si>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</si>
  <si>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</si>
  <si>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</si>
  <si>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</si>
  <si>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</si>
  <si>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</si>
  <si>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</si>
  <si>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</si>
  <si>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</si>
  <si>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</si>
  <si>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</si>
  <si>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</si>
  <si>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</si>
  <si>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</si>
  <si>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</si>
  <si>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</si>
  <si>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</si>
  <si>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</si>
  <si>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</si>
  <si>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</si>
  <si>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</si>
  <si>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</si>
  <si>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</si>
  <si>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</si>
  <si>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</si>
  <si>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</si>
  <si>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</si>
  <si>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</si>
  <si>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</si>
  <si>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</si>
  <si>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</si>
  <si>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</si>
  <si>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</si>
  <si>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</si>
  <si>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</si>
  <si>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</si>
  <si>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</si>
  <si>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</si>
  <si>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</si>
  <si>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</si>
  <si>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</si>
  <si>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</si>
  <si>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</si>
  <si>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</si>
  <si>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</si>
  <si>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покос</t>
  </si>
  <si>
    <t>Информация о доходах и расходах по дому __Тургенева 12__на 2019год.</t>
  </si>
  <si>
    <t>Работы по уборке придомовой территории</t>
  </si>
  <si>
    <t>общехозяйственные расходы</t>
  </si>
  <si>
    <t>диагностика внутридомового газового оборудования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</si>
</sst>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&quot;р.&quot;"/>
    <numFmt numFmtId="174" formatCode="#,##0.00&quot;р.&quot;"/>
    <numFmt numFmtId="175" formatCode="#,##0.0_р_."/>
    <numFmt numFmtId="176" formatCode="0.000"/>
    <numFmt numFmtId="177" formatCode="#,##0.000_р_."/>
    <numFmt numFmtId="178" formatCode="#,##0_р_."/>
    <numFmt numFmtId="179" formatCode="#,##0.00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0.00000"/>
    <numFmt numFmtId="186" formatCode="0.000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7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0" fontId="1" fillId="13" borderId="0" xfId="0" applyFont="1" applyFill="1" applyAlignment="1">
      <alignment/>
    </xf>
    <xf numFmtId="2" fontId="7" fillId="32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172" fontId="8" fillId="0" borderId="18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23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19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40"/>
  <sheetViews>
    <sheetView tabSelected="1" workbookViewId="0" topLeftCell="A16">
      <selection activeCell="P45" sqref="P45"/>
    </sheetView>
  </sheetViews>
  <sheetFormatPr defaultColWidth="9.00390625" defaultRowHeight="12.75"/>
  <cols>
    <col min="2" max="2" width="8.125" style="0" customWidth="1"/>
    <col min="3" max="3" width="7.125" style="0" customWidth="1"/>
    <col min="5" max="5" width="10.75390625" style="0" bestFit="1" customWidth="1"/>
    <col min="10" max="10" width="9.125" style="0" customWidth="1"/>
  </cols>
  <sheetData>
    <row r="2" spans="1:17" ht="15.75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2.75">
      <c r="A4" s="79"/>
      <c r="B4" s="80"/>
      <c r="C4" s="80"/>
      <c r="D4" s="80"/>
      <c r="E4" s="81"/>
      <c r="F4" s="82" t="s">
        <v>18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2"/>
    </row>
    <row r="5" spans="1:17" ht="12.75" customHeight="1">
      <c r="A5" s="4"/>
      <c r="B5" s="85" t="s">
        <v>19</v>
      </c>
      <c r="C5" s="86"/>
      <c r="D5" s="86"/>
      <c r="E5" s="87"/>
      <c r="F5" s="88" t="s">
        <v>11</v>
      </c>
      <c r="G5" s="89"/>
      <c r="H5" s="89"/>
      <c r="I5" s="89"/>
      <c r="J5" s="89"/>
      <c r="K5" s="89"/>
      <c r="L5" s="89"/>
      <c r="M5" s="89"/>
      <c r="N5" s="90" t="s">
        <v>20</v>
      </c>
      <c r="O5" s="91"/>
      <c r="P5" s="94" t="s">
        <v>21</v>
      </c>
      <c r="Q5" s="72" t="s">
        <v>15</v>
      </c>
    </row>
    <row r="6" spans="1:17" ht="12.75" customHeight="1">
      <c r="A6" s="5"/>
      <c r="B6" s="70" t="s">
        <v>22</v>
      </c>
      <c r="C6" s="70" t="s">
        <v>13</v>
      </c>
      <c r="D6" s="70" t="s">
        <v>47</v>
      </c>
      <c r="E6" s="75" t="s">
        <v>14</v>
      </c>
      <c r="F6" s="48" t="s">
        <v>23</v>
      </c>
      <c r="G6" s="48" t="s">
        <v>54</v>
      </c>
      <c r="H6" s="48" t="s">
        <v>24</v>
      </c>
      <c r="I6" s="48" t="s">
        <v>25</v>
      </c>
      <c r="J6" s="48" t="s">
        <v>26</v>
      </c>
      <c r="K6" s="48" t="s">
        <v>55</v>
      </c>
      <c r="L6" s="57" t="s">
        <v>27</v>
      </c>
      <c r="M6" s="59"/>
      <c r="N6" s="92"/>
      <c r="O6" s="93"/>
      <c r="P6" s="95"/>
      <c r="Q6" s="73"/>
    </row>
    <row r="7" spans="1:17" ht="84">
      <c r="A7" s="7"/>
      <c r="B7" s="71"/>
      <c r="C7" s="71"/>
      <c r="D7" s="71"/>
      <c r="E7" s="76"/>
      <c r="F7" s="49"/>
      <c r="G7" s="49"/>
      <c r="H7" s="49"/>
      <c r="I7" s="49"/>
      <c r="J7" s="49"/>
      <c r="K7" s="49"/>
      <c r="L7" s="23" t="s">
        <v>48</v>
      </c>
      <c r="M7" s="23" t="s">
        <v>49</v>
      </c>
      <c r="N7" s="6" t="s">
        <v>28</v>
      </c>
      <c r="O7" s="6" t="s">
        <v>29</v>
      </c>
      <c r="P7" s="96"/>
      <c r="Q7" s="74"/>
    </row>
    <row r="8" spans="1:17" ht="14.25">
      <c r="A8" s="32">
        <v>2019</v>
      </c>
      <c r="B8" s="41">
        <v>9.6</v>
      </c>
      <c r="C8" s="41">
        <v>2.8</v>
      </c>
      <c r="D8" s="41">
        <v>1.6</v>
      </c>
      <c r="E8" s="9">
        <f>SUM(B8:D8)</f>
        <v>13.999999999999998</v>
      </c>
      <c r="F8" s="33">
        <v>0.67</v>
      </c>
      <c r="G8" s="33">
        <v>2.48</v>
      </c>
      <c r="H8" s="33">
        <v>0.67</v>
      </c>
      <c r="I8" s="33">
        <v>0.5</v>
      </c>
      <c r="J8" s="33">
        <v>1.8</v>
      </c>
      <c r="K8" s="33">
        <v>2.2</v>
      </c>
      <c r="L8" s="33">
        <v>0</v>
      </c>
      <c r="M8" s="33">
        <v>1.28</v>
      </c>
      <c r="N8" s="24">
        <v>1.4</v>
      </c>
      <c r="O8" s="24">
        <v>1.4</v>
      </c>
      <c r="P8" s="36">
        <v>1.6</v>
      </c>
      <c r="Q8" s="37">
        <f>SUM(F8:P8)</f>
        <v>14</v>
      </c>
    </row>
    <row r="9" spans="1:17" ht="24">
      <c r="A9" s="54" t="s">
        <v>30</v>
      </c>
      <c r="B9" s="55"/>
      <c r="C9" s="55"/>
      <c r="D9" s="56"/>
      <c r="E9" s="9">
        <v>1485.1</v>
      </c>
      <c r="F9" s="57" t="s">
        <v>31</v>
      </c>
      <c r="G9" s="58"/>
      <c r="H9" s="58"/>
      <c r="I9" s="58"/>
      <c r="J9" s="58"/>
      <c r="K9" s="58"/>
      <c r="L9" s="58"/>
      <c r="M9" s="59"/>
      <c r="N9" s="60" t="s">
        <v>32</v>
      </c>
      <c r="O9" s="61"/>
      <c r="P9" s="8" t="s">
        <v>33</v>
      </c>
      <c r="Q9" s="8"/>
    </row>
    <row r="10" spans="1:17" ht="12.75">
      <c r="A10" s="62" t="s">
        <v>34</v>
      </c>
      <c r="B10" s="63"/>
      <c r="C10" s="63"/>
      <c r="D10" s="63"/>
      <c r="E10" s="64"/>
      <c r="F10" s="10">
        <f>F8*E9</f>
        <v>995.017</v>
      </c>
      <c r="G10" s="10">
        <f>SUM(G8*E9)</f>
        <v>3683.048</v>
      </c>
      <c r="H10" s="10">
        <f>H8*E9</f>
        <v>995.017</v>
      </c>
      <c r="I10" s="10">
        <f>I8*E9</f>
        <v>742.55</v>
      </c>
      <c r="J10" s="10">
        <f>J8*E9</f>
        <v>2673.18</v>
      </c>
      <c r="K10" s="10">
        <f>K8*E9</f>
        <v>3267.2200000000003</v>
      </c>
      <c r="L10" s="10">
        <f>E9*L8</f>
        <v>0</v>
      </c>
      <c r="M10" s="10">
        <f>M8*E9</f>
        <v>1900.9279999999999</v>
      </c>
      <c r="N10" s="10">
        <f>N8*E9</f>
        <v>2079.14</v>
      </c>
      <c r="O10" s="10">
        <f>O8*E9</f>
        <v>2079.14</v>
      </c>
      <c r="P10" s="10">
        <f>P8*E9</f>
        <v>2376.16</v>
      </c>
      <c r="Q10" s="10">
        <f>SUM(F10:P10)</f>
        <v>20791.399999999998</v>
      </c>
    </row>
    <row r="11" spans="1:19" ht="12.75">
      <c r="A11" s="65" t="s">
        <v>35</v>
      </c>
      <c r="B11" s="65"/>
      <c r="C11" s="65"/>
      <c r="D11" s="65"/>
      <c r="E11" s="66"/>
      <c r="F11" s="67" t="s">
        <v>36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S11" s="1"/>
    </row>
    <row r="12" spans="1:17" ht="12.75">
      <c r="A12" s="52" t="s">
        <v>37</v>
      </c>
      <c r="B12" s="52"/>
      <c r="C12" s="52"/>
      <c r="D12" s="53"/>
      <c r="E12" s="11">
        <v>16112.69519999993</v>
      </c>
      <c r="F12" s="38"/>
      <c r="G12" s="39"/>
      <c r="H12" s="12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2.75">
      <c r="A13" s="25"/>
      <c r="B13" s="50" t="s">
        <v>46</v>
      </c>
      <c r="C13" s="50"/>
      <c r="D13" s="26" t="s">
        <v>35</v>
      </c>
      <c r="E13" s="27" t="s">
        <v>17</v>
      </c>
      <c r="F13" s="38"/>
      <c r="G13" s="39"/>
      <c r="H13" s="12"/>
      <c r="I13" s="39"/>
      <c r="J13" s="39"/>
      <c r="K13" s="39"/>
      <c r="L13" s="39"/>
      <c r="M13" s="39"/>
      <c r="N13" s="39"/>
      <c r="O13" s="39"/>
      <c r="P13" s="39"/>
      <c r="Q13" s="40"/>
    </row>
    <row r="14" spans="1:18" ht="12.75">
      <c r="A14" s="13" t="s">
        <v>38</v>
      </c>
      <c r="B14" s="44">
        <v>21291.01</v>
      </c>
      <c r="C14" s="51"/>
      <c r="D14" s="28">
        <v>17098.61</v>
      </c>
      <c r="E14" s="29"/>
      <c r="F14" s="14">
        <v>995.017</v>
      </c>
      <c r="G14" s="14">
        <v>3684.6</v>
      </c>
      <c r="H14" s="14">
        <v>995.017</v>
      </c>
      <c r="I14" s="14">
        <v>1400</v>
      </c>
      <c r="J14" s="15">
        <v>2673.18</v>
      </c>
      <c r="K14" s="14">
        <v>3267.2200000000003</v>
      </c>
      <c r="L14" s="14">
        <f>3654.2+843.36</f>
        <v>4497.5599999999995</v>
      </c>
      <c r="M14" s="14">
        <v>0</v>
      </c>
      <c r="N14" s="30">
        <v>0</v>
      </c>
      <c r="O14" s="30">
        <v>0</v>
      </c>
      <c r="P14" s="14">
        <v>2376.16</v>
      </c>
      <c r="Q14" s="16">
        <f aca="true" t="shared" si="0" ref="Q14:Q25">SUM(F14:P14)</f>
        <v>19888.753999999997</v>
      </c>
      <c r="R14" s="3"/>
    </row>
    <row r="15" spans="1:19" ht="12.75">
      <c r="A15" s="13" t="s">
        <v>39</v>
      </c>
      <c r="B15" s="44">
        <v>22046.74</v>
      </c>
      <c r="C15" s="45"/>
      <c r="D15" s="28">
        <v>19802.059999999998</v>
      </c>
      <c r="E15" s="29"/>
      <c r="F15" s="14">
        <v>995.017</v>
      </c>
      <c r="G15" s="14">
        <v>3684.6</v>
      </c>
      <c r="H15" s="14">
        <v>995.017</v>
      </c>
      <c r="I15" s="14">
        <v>1400</v>
      </c>
      <c r="J15" s="15">
        <v>2673.18</v>
      </c>
      <c r="K15" s="14">
        <v>3267.2200000000003</v>
      </c>
      <c r="L15" s="14">
        <f>2574.55+869.05</f>
        <v>3443.6000000000004</v>
      </c>
      <c r="M15" s="14">
        <v>0</v>
      </c>
      <c r="N15" s="30">
        <v>0</v>
      </c>
      <c r="O15" s="30">
        <v>0</v>
      </c>
      <c r="P15" s="14">
        <v>2376.16</v>
      </c>
      <c r="Q15" s="16">
        <f t="shared" si="0"/>
        <v>18834.793999999998</v>
      </c>
      <c r="R15" s="3"/>
      <c r="S15" s="3"/>
    </row>
    <row r="16" spans="1:18" ht="12.75">
      <c r="A16" s="13" t="s">
        <v>2</v>
      </c>
      <c r="B16" s="44">
        <v>21108.99</v>
      </c>
      <c r="C16" s="45"/>
      <c r="D16" s="28">
        <v>28468.09</v>
      </c>
      <c r="E16" s="29"/>
      <c r="F16" s="14">
        <v>995.017</v>
      </c>
      <c r="G16" s="14">
        <v>3684.6</v>
      </c>
      <c r="H16" s="14">
        <v>995.017</v>
      </c>
      <c r="I16" s="14">
        <v>1400</v>
      </c>
      <c r="J16" s="15">
        <v>2673.18</v>
      </c>
      <c r="K16" s="14">
        <v>3267.2200000000003</v>
      </c>
      <c r="L16" s="14">
        <f>1411.85+910</f>
        <v>2321.85</v>
      </c>
      <c r="M16" s="14">
        <v>0</v>
      </c>
      <c r="N16" s="30">
        <v>0</v>
      </c>
      <c r="O16" s="30">
        <v>0</v>
      </c>
      <c r="P16" s="14">
        <v>2376.16</v>
      </c>
      <c r="Q16" s="16">
        <f t="shared" si="0"/>
        <v>17713.044</v>
      </c>
      <c r="R16" s="3"/>
    </row>
    <row r="17" spans="1:17" ht="12.75">
      <c r="A17" s="13" t="s">
        <v>40</v>
      </c>
      <c r="B17" s="44">
        <v>22555.7</v>
      </c>
      <c r="C17" s="45"/>
      <c r="D17" s="28">
        <v>18808.75</v>
      </c>
      <c r="E17" s="29"/>
      <c r="F17" s="14">
        <v>995.017</v>
      </c>
      <c r="G17" s="14">
        <v>3684.6</v>
      </c>
      <c r="H17" s="14">
        <v>995.017</v>
      </c>
      <c r="I17" s="14">
        <v>700</v>
      </c>
      <c r="J17" s="15">
        <v>2673.18</v>
      </c>
      <c r="K17" s="14">
        <v>3267.2200000000003</v>
      </c>
      <c r="L17" s="14">
        <f>2657.6+1064.7</f>
        <v>3722.3</v>
      </c>
      <c r="M17" s="14">
        <v>0</v>
      </c>
      <c r="N17" s="30">
        <v>0</v>
      </c>
      <c r="O17" s="30">
        <v>0</v>
      </c>
      <c r="P17" s="14">
        <v>2376.16</v>
      </c>
      <c r="Q17" s="16">
        <f t="shared" si="0"/>
        <v>18413.494</v>
      </c>
    </row>
    <row r="18" spans="1:17" ht="12.75">
      <c r="A18" s="13" t="s">
        <v>4</v>
      </c>
      <c r="B18" s="44">
        <v>24008.59</v>
      </c>
      <c r="C18" s="45"/>
      <c r="D18" s="28">
        <v>18020.280000000002</v>
      </c>
      <c r="E18" s="29"/>
      <c r="F18" s="14">
        <v>995.017</v>
      </c>
      <c r="G18" s="14">
        <v>3684.6</v>
      </c>
      <c r="H18" s="14">
        <v>995.017</v>
      </c>
      <c r="I18" s="14">
        <v>0</v>
      </c>
      <c r="J18" s="15">
        <v>2673.18</v>
      </c>
      <c r="K18" s="14">
        <v>3267.2200000000003</v>
      </c>
      <c r="L18" s="14">
        <f>1744.05+1105.65</f>
        <v>2849.7</v>
      </c>
      <c r="M18" s="14">
        <v>0</v>
      </c>
      <c r="N18" s="30">
        <v>0</v>
      </c>
      <c r="O18" s="30">
        <v>0</v>
      </c>
      <c r="P18" s="14">
        <v>2376.16</v>
      </c>
      <c r="Q18" s="16">
        <f t="shared" si="0"/>
        <v>16840.894</v>
      </c>
    </row>
    <row r="19" spans="1:17" ht="12.75">
      <c r="A19" s="13" t="s">
        <v>5</v>
      </c>
      <c r="B19" s="44">
        <v>22021.04</v>
      </c>
      <c r="C19" s="45"/>
      <c r="D19" s="28">
        <v>20175.85</v>
      </c>
      <c r="E19" s="29"/>
      <c r="F19" s="14">
        <v>995.017</v>
      </c>
      <c r="G19" s="14">
        <f>3684.6+2246</f>
        <v>5930.6</v>
      </c>
      <c r="H19" s="14">
        <v>995.017</v>
      </c>
      <c r="I19" s="14">
        <v>0</v>
      </c>
      <c r="J19" s="15">
        <v>2673.18</v>
      </c>
      <c r="K19" s="14">
        <v>3267.2200000000003</v>
      </c>
      <c r="L19" s="14">
        <f>2408.45+891.8</f>
        <v>3300.25</v>
      </c>
      <c r="M19" s="14">
        <v>4289.6</v>
      </c>
      <c r="N19" s="30">
        <v>0</v>
      </c>
      <c r="O19" s="30">
        <v>0</v>
      </c>
      <c r="P19" s="14">
        <v>2376.16</v>
      </c>
      <c r="Q19" s="16">
        <f t="shared" si="0"/>
        <v>23827.043999999998</v>
      </c>
    </row>
    <row r="20" spans="1:17" ht="12.75">
      <c r="A20" s="13" t="s">
        <v>6</v>
      </c>
      <c r="B20" s="44">
        <v>22649.61</v>
      </c>
      <c r="C20" s="45"/>
      <c r="D20" s="28">
        <v>22440.23</v>
      </c>
      <c r="E20" s="29"/>
      <c r="F20" s="14">
        <v>995.017</v>
      </c>
      <c r="G20" s="14">
        <v>3684.6</v>
      </c>
      <c r="H20" s="14">
        <v>995.017</v>
      </c>
      <c r="I20" s="14">
        <v>0</v>
      </c>
      <c r="J20" s="15">
        <v>2673.18</v>
      </c>
      <c r="K20" s="14">
        <v>3267.2200000000003</v>
      </c>
      <c r="L20" s="14">
        <f>1115.83+1367.2</f>
        <v>2483.0299999999997</v>
      </c>
      <c r="M20" s="14">
        <v>0</v>
      </c>
      <c r="N20" s="30">
        <v>7298</v>
      </c>
      <c r="O20" s="30">
        <v>0</v>
      </c>
      <c r="P20" s="14">
        <v>2376.16</v>
      </c>
      <c r="Q20" s="16">
        <f t="shared" si="0"/>
        <v>23772.224</v>
      </c>
    </row>
    <row r="21" spans="1:17" ht="12.75">
      <c r="A21" s="13" t="s">
        <v>7</v>
      </c>
      <c r="B21" s="44">
        <f>23274.49+12800</f>
        <v>36074.490000000005</v>
      </c>
      <c r="C21" s="45"/>
      <c r="D21" s="28">
        <f>26435.74+6800</f>
        <v>33235.740000000005</v>
      </c>
      <c r="E21" s="29"/>
      <c r="F21" s="14">
        <v>995.017</v>
      </c>
      <c r="G21" s="14">
        <v>3684.6</v>
      </c>
      <c r="H21" s="14">
        <v>995.017</v>
      </c>
      <c r="I21" s="14">
        <v>0</v>
      </c>
      <c r="J21" s="15">
        <v>2673.18</v>
      </c>
      <c r="K21" s="14">
        <v>3267.2200000000003</v>
      </c>
      <c r="L21" s="14">
        <f>1538.1+1338.07</f>
        <v>2876.17</v>
      </c>
      <c r="M21" s="14">
        <v>12800</v>
      </c>
      <c r="N21" s="30">
        <v>0</v>
      </c>
      <c r="O21" s="30">
        <v>0</v>
      </c>
      <c r="P21" s="14">
        <v>2376.16</v>
      </c>
      <c r="Q21" s="16">
        <f t="shared" si="0"/>
        <v>29667.363999999998</v>
      </c>
    </row>
    <row r="22" spans="1:17" ht="12.75">
      <c r="A22" s="13" t="s">
        <v>41</v>
      </c>
      <c r="B22" s="44">
        <v>23667.61</v>
      </c>
      <c r="C22" s="45"/>
      <c r="D22" s="28">
        <f>15540.67+2600</f>
        <v>18140.67</v>
      </c>
      <c r="E22" s="29"/>
      <c r="F22" s="14">
        <v>995.017</v>
      </c>
      <c r="G22" s="14">
        <v>3684.6</v>
      </c>
      <c r="H22" s="14">
        <v>995.017</v>
      </c>
      <c r="I22" s="14">
        <v>0</v>
      </c>
      <c r="J22" s="15">
        <v>2673.18</v>
      </c>
      <c r="K22" s="14">
        <v>3267.2200000000003</v>
      </c>
      <c r="L22" s="14">
        <f>2563.5+990.82</f>
        <v>3554.32</v>
      </c>
      <c r="M22" s="14">
        <v>315.49</v>
      </c>
      <c r="N22" s="30">
        <v>1312</v>
      </c>
      <c r="O22" s="30">
        <v>0</v>
      </c>
      <c r="P22" s="14">
        <v>2376.16</v>
      </c>
      <c r="Q22" s="16">
        <f t="shared" si="0"/>
        <v>19173.003999999997</v>
      </c>
    </row>
    <row r="23" spans="1:17" ht="12.75">
      <c r="A23" s="13" t="s">
        <v>42</v>
      </c>
      <c r="B23" s="44">
        <v>24345.68</v>
      </c>
      <c r="C23" s="45"/>
      <c r="D23" s="28">
        <f>31080.68+900</f>
        <v>31980.68</v>
      </c>
      <c r="E23" s="29"/>
      <c r="F23" s="14">
        <v>995.017</v>
      </c>
      <c r="G23" s="14">
        <v>3684.6</v>
      </c>
      <c r="H23" s="14">
        <v>995.017</v>
      </c>
      <c r="I23" s="14">
        <v>750</v>
      </c>
      <c r="J23" s="15">
        <v>2673.18</v>
      </c>
      <c r="K23" s="14">
        <v>3267.2200000000003</v>
      </c>
      <c r="L23" s="14">
        <f>1879.9+865.81</f>
        <v>2745.71</v>
      </c>
      <c r="M23" s="14">
        <v>0</v>
      </c>
      <c r="N23" s="30">
        <v>0</v>
      </c>
      <c r="O23" s="30">
        <v>0</v>
      </c>
      <c r="P23" s="14">
        <v>2376.16</v>
      </c>
      <c r="Q23" s="16">
        <f t="shared" si="0"/>
        <v>17486.904</v>
      </c>
    </row>
    <row r="24" spans="1:17" ht="12.75">
      <c r="A24" s="13" t="s">
        <v>43</v>
      </c>
      <c r="B24" s="44">
        <v>23537.2</v>
      </c>
      <c r="C24" s="45"/>
      <c r="D24" s="28">
        <f>24160.88+900</f>
        <v>25060.88</v>
      </c>
      <c r="E24" s="29"/>
      <c r="F24" s="14">
        <v>995.017</v>
      </c>
      <c r="G24" s="14">
        <v>3684.6</v>
      </c>
      <c r="H24" s="14">
        <v>995.017</v>
      </c>
      <c r="I24" s="14">
        <v>1500</v>
      </c>
      <c r="J24" s="15">
        <v>2673.18</v>
      </c>
      <c r="K24" s="14">
        <v>3267.2200000000003</v>
      </c>
      <c r="L24" s="14">
        <f>2990.75+1518.64</f>
        <v>4509.39</v>
      </c>
      <c r="M24" s="14">
        <v>0</v>
      </c>
      <c r="N24" s="30">
        <v>0</v>
      </c>
      <c r="O24" s="30">
        <v>0</v>
      </c>
      <c r="P24" s="14">
        <v>2376.16</v>
      </c>
      <c r="Q24" s="16">
        <f t="shared" si="0"/>
        <v>20000.584</v>
      </c>
    </row>
    <row r="25" spans="1:17" ht="12.75">
      <c r="A25" s="13" t="s">
        <v>44</v>
      </c>
      <c r="B25" s="44">
        <v>25300.75</v>
      </c>
      <c r="C25" s="45"/>
      <c r="D25" s="28">
        <f>27270.77+11</f>
        <v>27281.77</v>
      </c>
      <c r="E25" s="29"/>
      <c r="F25" s="14">
        <v>995.017</v>
      </c>
      <c r="G25" s="14">
        <v>3684.6</v>
      </c>
      <c r="H25" s="14">
        <v>995.017</v>
      </c>
      <c r="I25" s="14">
        <v>1500</v>
      </c>
      <c r="J25" s="15">
        <v>2673.18</v>
      </c>
      <c r="K25" s="14">
        <v>3267.2200000000003</v>
      </c>
      <c r="L25" s="14">
        <v>574.12</v>
      </c>
      <c r="M25" s="14">
        <v>0</v>
      </c>
      <c r="N25" s="30">
        <v>0</v>
      </c>
      <c r="O25" s="30">
        <v>0</v>
      </c>
      <c r="P25" s="14">
        <v>2376.16</v>
      </c>
      <c r="Q25" s="16">
        <f t="shared" si="0"/>
        <v>16065.314</v>
      </c>
    </row>
    <row r="26" spans="1:17" ht="12.75">
      <c r="A26" s="31" t="s">
        <v>14</v>
      </c>
      <c r="B26" s="46">
        <f>SUM(B14:B25)</f>
        <v>288607.41</v>
      </c>
      <c r="C26" s="47"/>
      <c r="D26" s="22">
        <f>SUM(D14:D25)</f>
        <v>280513.61</v>
      </c>
      <c r="E26" s="17"/>
      <c r="F26" s="17">
        <f aca="true" t="shared" si="1" ref="F26:Q26">SUM(F14:F25)</f>
        <v>11940.204</v>
      </c>
      <c r="G26" s="17">
        <f t="shared" si="1"/>
        <v>46461.19999999999</v>
      </c>
      <c r="H26" s="17">
        <f t="shared" si="1"/>
        <v>11940.204</v>
      </c>
      <c r="I26" s="17">
        <f t="shared" si="1"/>
        <v>8650</v>
      </c>
      <c r="J26" s="17">
        <f t="shared" si="1"/>
        <v>32078.16</v>
      </c>
      <c r="K26" s="17">
        <f t="shared" si="1"/>
        <v>39206.64000000001</v>
      </c>
      <c r="L26" s="17">
        <f t="shared" si="1"/>
        <v>36878</v>
      </c>
      <c r="M26" s="17">
        <f t="shared" si="1"/>
        <v>17405.09</v>
      </c>
      <c r="N26" s="22">
        <f t="shared" si="1"/>
        <v>8610</v>
      </c>
      <c r="O26" s="22">
        <f t="shared" si="1"/>
        <v>0</v>
      </c>
      <c r="P26" s="17">
        <f t="shared" si="1"/>
        <v>28513.92</v>
      </c>
      <c r="Q26" s="18">
        <f t="shared" si="1"/>
        <v>241683.418</v>
      </c>
    </row>
    <row r="27" spans="1:17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 t="s">
        <v>16</v>
      </c>
      <c r="P27" s="43">
        <f>E12+D26-Q26</f>
        <v>54942.88719999994</v>
      </c>
      <c r="Q27" s="43"/>
    </row>
    <row r="28" ht="12.75">
      <c r="J28" s="1"/>
    </row>
    <row r="29" spans="2:15" ht="12.75">
      <c r="B29" t="s">
        <v>5</v>
      </c>
      <c r="C29">
        <v>4289.6</v>
      </c>
      <c r="D29" t="s">
        <v>52</v>
      </c>
      <c r="H29" s="3"/>
      <c r="K29" s="34" t="s">
        <v>0</v>
      </c>
      <c r="L29" s="35">
        <v>3654.2</v>
      </c>
      <c r="M29" s="35" t="s">
        <v>50</v>
      </c>
      <c r="N29" s="35">
        <v>843.36</v>
      </c>
      <c r="O29" s="34" t="s">
        <v>51</v>
      </c>
    </row>
    <row r="30" spans="2:15" ht="12.75">
      <c r="B30" t="s">
        <v>7</v>
      </c>
      <c r="C30">
        <v>12800</v>
      </c>
      <c r="D30" t="s">
        <v>56</v>
      </c>
      <c r="E30" s="42"/>
      <c r="J30" s="1"/>
      <c r="K30" s="34" t="s">
        <v>1</v>
      </c>
      <c r="L30" s="35">
        <v>2574.55</v>
      </c>
      <c r="M30" s="35" t="s">
        <v>50</v>
      </c>
      <c r="N30" s="35">
        <v>869.05</v>
      </c>
      <c r="O30" s="34" t="s">
        <v>51</v>
      </c>
    </row>
    <row r="31" spans="2:15" ht="12.75">
      <c r="B31" t="s">
        <v>8</v>
      </c>
      <c r="C31">
        <v>315.49</v>
      </c>
      <c r="D31" s="20" t="s">
        <v>45</v>
      </c>
      <c r="K31" s="34" t="s">
        <v>2</v>
      </c>
      <c r="L31" s="34">
        <v>1411.85</v>
      </c>
      <c r="M31" s="35" t="s">
        <v>50</v>
      </c>
      <c r="N31" s="35">
        <v>910</v>
      </c>
      <c r="O31" s="34" t="s">
        <v>51</v>
      </c>
    </row>
    <row r="32" spans="11:15" ht="12.75">
      <c r="K32" s="34" t="s">
        <v>3</v>
      </c>
      <c r="L32" s="34">
        <v>2657.6</v>
      </c>
      <c r="M32" s="35" t="s">
        <v>50</v>
      </c>
      <c r="N32" s="35">
        <v>1064.7</v>
      </c>
      <c r="O32" s="34" t="s">
        <v>51</v>
      </c>
    </row>
    <row r="33" spans="11:15" ht="12.75">
      <c r="K33" s="34" t="s">
        <v>4</v>
      </c>
      <c r="L33" s="34">
        <v>1744.05</v>
      </c>
      <c r="M33" s="35" t="s">
        <v>50</v>
      </c>
      <c r="N33" s="35">
        <v>1105.65</v>
      </c>
      <c r="O33" s="34" t="s">
        <v>51</v>
      </c>
    </row>
    <row r="34" spans="11:15" ht="12.75">
      <c r="K34" s="34" t="s">
        <v>5</v>
      </c>
      <c r="L34" s="34">
        <v>2408.45</v>
      </c>
      <c r="M34" s="35" t="s">
        <v>50</v>
      </c>
      <c r="N34" s="35">
        <v>891.8</v>
      </c>
      <c r="O34" s="34" t="s">
        <v>51</v>
      </c>
    </row>
    <row r="35" spans="11:15" ht="12.75">
      <c r="K35" s="34" t="s">
        <v>6</v>
      </c>
      <c r="L35" s="34">
        <v>1367.2</v>
      </c>
      <c r="M35" s="35" t="s">
        <v>50</v>
      </c>
      <c r="N35" s="35">
        <v>1115.83</v>
      </c>
      <c r="O35" s="34" t="s">
        <v>51</v>
      </c>
    </row>
    <row r="36" spans="11:15" ht="12.75">
      <c r="K36" s="34" t="s">
        <v>7</v>
      </c>
      <c r="L36" s="34">
        <v>1538.1</v>
      </c>
      <c r="M36" s="35" t="s">
        <v>50</v>
      </c>
      <c r="N36" s="35">
        <v>1338.07</v>
      </c>
      <c r="O36" s="34" t="s">
        <v>51</v>
      </c>
    </row>
    <row r="37" spans="11:15" ht="12.75">
      <c r="K37" s="34" t="s">
        <v>8</v>
      </c>
      <c r="L37" s="34">
        <v>2563.5</v>
      </c>
      <c r="M37" s="35" t="s">
        <v>50</v>
      </c>
      <c r="N37" s="35">
        <v>990.82</v>
      </c>
      <c r="O37" s="34" t="s">
        <v>51</v>
      </c>
    </row>
    <row r="38" spans="11:15" ht="12.75">
      <c r="K38" s="34" t="s">
        <v>9</v>
      </c>
      <c r="L38" s="34">
        <v>1879.9</v>
      </c>
      <c r="M38" s="35" t="s">
        <v>50</v>
      </c>
      <c r="N38" s="35">
        <v>865.81</v>
      </c>
      <c r="O38" s="34" t="s">
        <v>51</v>
      </c>
    </row>
    <row r="39" spans="11:15" ht="12.75">
      <c r="K39" s="34" t="s">
        <v>10</v>
      </c>
      <c r="L39" s="34">
        <v>2990.75</v>
      </c>
      <c r="M39" s="35" t="s">
        <v>50</v>
      </c>
      <c r="N39" s="35">
        <v>1518.64</v>
      </c>
      <c r="O39" s="34" t="s">
        <v>51</v>
      </c>
    </row>
    <row r="40" spans="11:15" ht="12.75">
      <c r="K40" s="34" t="s">
        <v>12</v>
      </c>
      <c r="L40" s="34">
        <v>0</v>
      </c>
      <c r="M40" s="35" t="s">
        <v>50</v>
      </c>
      <c r="N40" s="35">
        <v>574.12</v>
      </c>
      <c r="O40" s="34" t="s">
        <v>51</v>
      </c>
    </row>
  </sheetData>
  <sheetProtection/>
  <mergeCells count="42">
    <mergeCell ref="A2:Q2"/>
    <mergeCell ref="A3:Q3"/>
    <mergeCell ref="A4:E4"/>
    <mergeCell ref="F4:P4"/>
    <mergeCell ref="B5:E5"/>
    <mergeCell ref="L6:M6"/>
    <mergeCell ref="F5:M5"/>
    <mergeCell ref="N5:O6"/>
    <mergeCell ref="P5:P7"/>
    <mergeCell ref="K6:K7"/>
    <mergeCell ref="N9:O9"/>
    <mergeCell ref="A10:E10"/>
    <mergeCell ref="A11:E11"/>
    <mergeCell ref="F11:Q11"/>
    <mergeCell ref="B6:B7"/>
    <mergeCell ref="Q5:Q7"/>
    <mergeCell ref="C6:C7"/>
    <mergeCell ref="J6:J7"/>
    <mergeCell ref="D6:D7"/>
    <mergeCell ref="E6:E7"/>
    <mergeCell ref="G6:G7"/>
    <mergeCell ref="H6:H7"/>
    <mergeCell ref="I6:I7"/>
    <mergeCell ref="A12:D12"/>
    <mergeCell ref="A9:D9"/>
    <mergeCell ref="F9:M9"/>
    <mergeCell ref="B19:C19"/>
    <mergeCell ref="B26:C26"/>
    <mergeCell ref="B16:C16"/>
    <mergeCell ref="B17:C17"/>
    <mergeCell ref="B18:C18"/>
    <mergeCell ref="F6:F7"/>
    <mergeCell ref="B13:C13"/>
    <mergeCell ref="B14:C14"/>
    <mergeCell ref="B15:C15"/>
    <mergeCell ref="P27:Q27"/>
    <mergeCell ref="B20:C20"/>
    <mergeCell ref="B21:C21"/>
    <mergeCell ref="B22:C22"/>
    <mergeCell ref="B23:C23"/>
    <mergeCell ref="B24:C24"/>
    <mergeCell ref="B25:C25"/>
  </mergeCells>
  <printOptions/>
  <pageMargins left="0.20833333333333334" right="0.13541666666666666" top="0.17708333333333334" bottom="0.75" header="0.3" footer="0.3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2020-01-28T13:27:43Z</cp:lastPrinted>
  <dcterms:created xsi:type="dcterms:W3CDTF">2007-02-04T12:22:59Z</dcterms:created>
  <dcterms:modified xsi:type="dcterms:W3CDTF">2020-02-10T06:20:00Z</dcterms:modified>
  <cp:category/>
  <cp:version/>
  <cp:contentType/>
  <cp:contentStatus/>
</cp:coreProperties>
</file>