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515" windowHeight="4845" firstSheet="1" activeTab="1"/>
  </bookViews>
  <sheets>
    <sheet name="Лист1" sheetId="1" state="hidden" r:id="rId1"/>
    <sheet name="2019" sheetId="2" r:id="rId2"/>
  </sheets>
  <definedNames>
    <definedName name="_xlnm.Print_Area" localSheetId="1">'2019'!$A$1:$R$29</definedName>
  </definedNames>
  <calcPr fullCalcOnLoad="1"/>
</workbook>
</file>

<file path=xl/comments2.xml><?xml version="1.0" encoding="utf-8"?>
<comments xmlns="http://schemas.openxmlformats.org/spreadsheetml/2006/main">
  <authors>
    <author>User</author>
    <author>den</author>
  </authors>
  <commentList>
    <comment ref="N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1000-ограждение на улице
1000-ремонт перил
9000-ремонт и изготовление решеток</t>
        </r>
      </text>
    </comment>
    <comment ref="G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3233- премия</t>
        </r>
      </text>
    </comment>
    <comment ref="K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4570-премия</t>
        </r>
      </text>
    </comment>
    <comment ref="N21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22400-стоимость р-т по диагностике внутридомового газового оборудования</t>
        </r>
      </text>
    </comment>
    <comment ref="N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600-проверка дымоходов и вентканалов
1160,06-тех.обслуживание ОДГО</t>
        </r>
      </text>
    </comment>
    <comment ref="N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300-изготовление ключей для домофона
11026-обрезка веток,складирование веток,мусора</t>
        </r>
      </text>
    </comment>
    <comment ref="N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4000-ремонт блока вызова домофона 4п.
2438-погрузка и вывоз мусора
2864-разборка беседки и обрезка винограда</t>
        </r>
      </text>
    </comment>
    <comment ref="N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1300-погрузка и вывоз мусора</t>
        </r>
      </text>
    </comment>
  </commentList>
</comments>
</file>

<file path=xl/sharedStrings.xml><?xml version="1.0" encoding="utf-8"?>
<sst xmlns="http://schemas.openxmlformats.org/spreadsheetml/2006/main" count="106" uniqueCount="68">
  <si>
    <t>май</t>
  </si>
  <si>
    <t>июнь</t>
  </si>
  <si>
    <t>июль</t>
  </si>
  <si>
    <t>Содержание</t>
  </si>
  <si>
    <t>август</t>
  </si>
  <si>
    <t>ремонт</t>
  </si>
  <si>
    <t>итого</t>
  </si>
  <si>
    <t>январь</t>
  </si>
  <si>
    <t>ИТОГО</t>
  </si>
  <si>
    <t>февраль</t>
  </si>
  <si>
    <t>март</t>
  </si>
  <si>
    <t>апрель</t>
  </si>
  <si>
    <t>сентябрь</t>
  </si>
  <si>
    <t>октябрь</t>
  </si>
  <si>
    <t>ноябрь</t>
  </si>
  <si>
    <t>декабрь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</si>
  <si>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</si>
  <si>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</si>
  <si>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</si>
  <si>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</si>
  <si>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</si>
  <si>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</si>
  <si>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</si>
  <si>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</si>
  <si>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</si>
  <si>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</si>
  <si>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</si>
  <si>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</si>
  <si>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</si>
  <si>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</si>
  <si>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</si>
  <si>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</si>
  <si>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</si>
  <si>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</si>
  <si>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</si>
  <si>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</si>
  <si>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</si>
  <si>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</si>
  <si>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</si>
  <si>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</si>
  <si>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</si>
  <si>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</si>
  <si>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</si>
  <si>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</si>
  <si>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</si>
  <si>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</si>
  <si>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</si>
  <si>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</si>
  <si>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покос</t>
  </si>
  <si>
    <t>тех.обслуживание ОДГО</t>
  </si>
  <si>
    <t>начислено</t>
  </si>
  <si>
    <t>оплата коммунальных ресурсов на содержание ОДИ</t>
  </si>
  <si>
    <t>услуги сторонних организаций, разовые работы</t>
  </si>
  <si>
    <t>погрузка и вывоз мусора</t>
  </si>
  <si>
    <t>эл-во</t>
  </si>
  <si>
    <t>Боброва</t>
  </si>
  <si>
    <t>х/в</t>
  </si>
  <si>
    <t>Информация о доходах и расходах по дому __Тургенева 15__на 2019год.</t>
  </si>
  <si>
    <t>ограждение на улице</t>
  </si>
  <si>
    <t>ремонт перил</t>
  </si>
  <si>
    <t>ремонт и изготовление решеток</t>
  </si>
  <si>
    <t>общехозяйственные расходы</t>
  </si>
  <si>
    <t>диагностика внутридомового газового оборудования</t>
  </si>
  <si>
    <t>проверка дымоходов и вентканалов</t>
  </si>
  <si>
    <t>изготовление ключей для домофона</t>
  </si>
  <si>
    <t>обрезка веток,складирование веток,мусора</t>
  </si>
  <si>
    <t>ремонт блока вызова домофона 4п.</t>
  </si>
  <si>
    <t>разборка беседки и обрезка винограда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</si>
</sst>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FC19]d\ mmmm\ yyyy\ &quot;г.&quot;"/>
    <numFmt numFmtId="174" formatCode="0.000"/>
    <numFmt numFmtId="175" formatCode="#,##0.000_р_."/>
    <numFmt numFmtId="176" formatCode="#,##0.0_р_."/>
    <numFmt numFmtId="177" formatCode="0.0"/>
    <numFmt numFmtId="178" formatCode="#,##0.0000_р_."/>
    <numFmt numFmtId="179" formatCode="#,##0.00000_р_.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&quot;р.&quot;"/>
    <numFmt numFmtId="187" formatCode="0.0000"/>
  </numFmts>
  <fonts count="48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4" fillId="32" borderId="11" xfId="0" applyNumberFormat="1" applyFont="1" applyFill="1" applyBorder="1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172" fontId="1" fillId="34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4" fillId="32" borderId="10" xfId="0" applyNumberFormat="1" applyFont="1" applyFill="1" applyBorder="1" applyAlignment="1">
      <alignment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0" fontId="8" fillId="32" borderId="17" xfId="0" applyNumberFormat="1" applyFont="1" applyFill="1" applyBorder="1" applyAlignment="1">
      <alignment wrapText="1"/>
    </xf>
    <xf numFmtId="172" fontId="1" fillId="13" borderId="0" xfId="0" applyNumberFormat="1" applyFont="1" applyFill="1" applyBorder="1" applyAlignment="1">
      <alignment/>
    </xf>
    <xf numFmtId="2" fontId="0" fillId="13" borderId="17" xfId="0" applyNumberFormat="1" applyFont="1" applyFill="1" applyBorder="1" applyAlignment="1">
      <alignment horizontal="center" vertical="top" wrapText="1"/>
    </xf>
    <xf numFmtId="0" fontId="11" fillId="32" borderId="10" xfId="0" applyNumberFormat="1" applyFont="1" applyFill="1" applyBorder="1" applyAlignment="1">
      <alignment wrapText="1"/>
    </xf>
    <xf numFmtId="4" fontId="1" fillId="32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0" fontId="4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left" wrapText="1"/>
    </xf>
    <xf numFmtId="2" fontId="4" fillId="0" borderId="20" xfId="0" applyNumberFormat="1" applyFont="1" applyBorder="1" applyAlignment="1">
      <alignment horizontal="left" wrapText="1"/>
    </xf>
    <xf numFmtId="2" fontId="4" fillId="0" borderId="21" xfId="0" applyNumberFormat="1" applyFont="1" applyBorder="1" applyAlignment="1">
      <alignment horizontal="left" wrapText="1"/>
    </xf>
    <xf numFmtId="2" fontId="4" fillId="0" borderId="22" xfId="0" applyNumberFormat="1" applyFont="1" applyBorder="1" applyAlignment="1">
      <alignment horizontal="left" wrapText="1"/>
    </xf>
    <xf numFmtId="2" fontId="4" fillId="0" borderId="12" xfId="0" applyNumberFormat="1" applyFont="1" applyBorder="1" applyAlignment="1">
      <alignment horizontal="left" textRotation="90" wrapText="1"/>
    </xf>
    <xf numFmtId="2" fontId="4" fillId="0" borderId="23" xfId="0" applyNumberFormat="1" applyFont="1" applyBorder="1" applyAlignment="1">
      <alignment horizontal="left" textRotation="90" wrapText="1"/>
    </xf>
    <xf numFmtId="2" fontId="4" fillId="0" borderId="13" xfId="0" applyNumberFormat="1" applyFont="1" applyBorder="1" applyAlignment="1">
      <alignment horizontal="left" textRotation="90" wrapText="1"/>
    </xf>
    <xf numFmtId="172" fontId="1" fillId="36" borderId="17" xfId="0" applyNumberFormat="1" applyFont="1" applyFill="1" applyBorder="1" applyAlignment="1">
      <alignment horizontal="center"/>
    </xf>
    <xf numFmtId="172" fontId="1" fillId="36" borderId="16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23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0" fontId="0" fillId="36" borderId="16" xfId="0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48"/>
  <sheetViews>
    <sheetView tabSelected="1" workbookViewId="0" topLeftCell="B28">
      <selection activeCell="S36" sqref="S36"/>
    </sheetView>
  </sheetViews>
  <sheetFormatPr defaultColWidth="9.00390625" defaultRowHeight="12.75"/>
  <cols>
    <col min="1" max="1" width="7.875" style="0" customWidth="1"/>
    <col min="3" max="3" width="7.125" style="0" customWidth="1"/>
    <col min="4" max="4" width="10.75390625" style="0" bestFit="1" customWidth="1"/>
    <col min="5" max="5" width="9.00390625" style="0" customWidth="1"/>
    <col min="6" max="6" width="9.25390625" style="0" customWidth="1"/>
    <col min="8" max="8" width="9.75390625" style="0" customWidth="1"/>
    <col min="10" max="10" width="9.125" style="0" customWidth="1"/>
    <col min="11" max="11" width="9.375" style="0" customWidth="1"/>
    <col min="17" max="17" width="10.75390625" style="0" bestFit="1" customWidth="1"/>
    <col min="19" max="19" width="11.875" style="0" customWidth="1"/>
  </cols>
  <sheetData>
    <row r="1" spans="1:18" ht="15.75">
      <c r="A1" s="52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54"/>
      <c r="B3" s="55"/>
      <c r="C3" s="55"/>
      <c r="D3" s="55"/>
      <c r="E3" s="56"/>
      <c r="F3" s="57" t="s">
        <v>18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  <c r="R3" s="3"/>
    </row>
    <row r="4" spans="1:18" ht="12.75">
      <c r="A4" s="5"/>
      <c r="B4" s="60" t="s">
        <v>19</v>
      </c>
      <c r="C4" s="61"/>
      <c r="D4" s="61"/>
      <c r="E4" s="62"/>
      <c r="F4" s="65" t="s">
        <v>3</v>
      </c>
      <c r="G4" s="66"/>
      <c r="H4" s="66"/>
      <c r="I4" s="66"/>
      <c r="J4" s="66"/>
      <c r="K4" s="66"/>
      <c r="L4" s="66"/>
      <c r="M4" s="66"/>
      <c r="N4" s="66"/>
      <c r="O4" s="67" t="s">
        <v>20</v>
      </c>
      <c r="P4" s="68"/>
      <c r="Q4" s="71" t="s">
        <v>21</v>
      </c>
      <c r="R4" s="86" t="s">
        <v>8</v>
      </c>
    </row>
    <row r="5" spans="1:18" ht="12.75" customHeight="1">
      <c r="A5" s="6"/>
      <c r="B5" s="46" t="s">
        <v>22</v>
      </c>
      <c r="C5" s="46" t="s">
        <v>5</v>
      </c>
      <c r="D5" s="46" t="s">
        <v>23</v>
      </c>
      <c r="E5" s="48" t="s">
        <v>6</v>
      </c>
      <c r="F5" s="50" t="s">
        <v>24</v>
      </c>
      <c r="G5" s="50" t="s">
        <v>25</v>
      </c>
      <c r="H5" s="50" t="s">
        <v>26</v>
      </c>
      <c r="I5" s="50" t="s">
        <v>27</v>
      </c>
      <c r="J5" s="50" t="s">
        <v>28</v>
      </c>
      <c r="K5" s="50" t="s">
        <v>29</v>
      </c>
      <c r="L5" s="50" t="s">
        <v>61</v>
      </c>
      <c r="M5" s="63" t="s">
        <v>30</v>
      </c>
      <c r="N5" s="64"/>
      <c r="O5" s="69"/>
      <c r="P5" s="70"/>
      <c r="Q5" s="72"/>
      <c r="R5" s="87"/>
    </row>
    <row r="6" spans="1:18" ht="84">
      <c r="A6" s="8"/>
      <c r="B6" s="47"/>
      <c r="C6" s="47"/>
      <c r="D6" s="47"/>
      <c r="E6" s="49"/>
      <c r="F6" s="51"/>
      <c r="G6" s="51"/>
      <c r="H6" s="51"/>
      <c r="I6" s="51"/>
      <c r="J6" s="51"/>
      <c r="K6" s="51"/>
      <c r="L6" s="51"/>
      <c r="M6" s="29" t="s">
        <v>51</v>
      </c>
      <c r="N6" s="29" t="s">
        <v>52</v>
      </c>
      <c r="O6" s="7" t="s">
        <v>31</v>
      </c>
      <c r="P6" s="7" t="s">
        <v>32</v>
      </c>
      <c r="Q6" s="73"/>
      <c r="R6" s="88"/>
    </row>
    <row r="7" spans="1:18" ht="14.25">
      <c r="A7" s="40">
        <v>2019</v>
      </c>
      <c r="B7" s="30">
        <v>11.2</v>
      </c>
      <c r="C7" s="30">
        <v>0.2</v>
      </c>
      <c r="D7" s="30">
        <v>1.6</v>
      </c>
      <c r="E7" s="10">
        <f>SUM(B7:D7)</f>
        <v>12.999999999999998</v>
      </c>
      <c r="F7" s="39">
        <v>1</v>
      </c>
      <c r="G7" s="39">
        <v>2.53</v>
      </c>
      <c r="H7" s="39">
        <v>1.8</v>
      </c>
      <c r="I7" s="39">
        <v>0.37</v>
      </c>
      <c r="J7" s="39">
        <v>1.9</v>
      </c>
      <c r="K7" s="39">
        <v>1.4</v>
      </c>
      <c r="L7" s="39">
        <v>2.2</v>
      </c>
      <c r="M7" s="39">
        <v>0</v>
      </c>
      <c r="N7" s="39">
        <v>0</v>
      </c>
      <c r="O7" s="31">
        <v>0.1</v>
      </c>
      <c r="P7" s="31">
        <v>0.1</v>
      </c>
      <c r="Q7" s="32">
        <v>1.6</v>
      </c>
      <c r="R7" s="9">
        <f>SUM(F7:Q7)</f>
        <v>12.999999999999998</v>
      </c>
    </row>
    <row r="8" spans="1:20" ht="12.75">
      <c r="A8" s="43"/>
      <c r="B8" s="30">
        <v>12.07</v>
      </c>
      <c r="C8" s="30">
        <v>1.33</v>
      </c>
      <c r="D8" s="30">
        <v>1.6</v>
      </c>
      <c r="E8" s="44">
        <f>SUM(B8:D8)</f>
        <v>15</v>
      </c>
      <c r="F8" s="39">
        <v>1.2</v>
      </c>
      <c r="G8" s="39">
        <v>2.22</v>
      </c>
      <c r="H8" s="39">
        <v>1.8</v>
      </c>
      <c r="I8" s="39">
        <v>0.37</v>
      </c>
      <c r="J8" s="39">
        <v>1.9</v>
      </c>
      <c r="K8" s="39">
        <v>2.38</v>
      </c>
      <c r="L8" s="39">
        <v>2.2</v>
      </c>
      <c r="M8" s="39">
        <v>0</v>
      </c>
      <c r="N8" s="39">
        <v>0</v>
      </c>
      <c r="O8" s="31">
        <v>0.7</v>
      </c>
      <c r="P8" s="31">
        <v>0.63</v>
      </c>
      <c r="Q8" s="32">
        <v>1.6</v>
      </c>
      <c r="R8" s="45">
        <f>SUM(F8:Q8)</f>
        <v>15</v>
      </c>
      <c r="S8" s="1"/>
      <c r="T8" s="1"/>
    </row>
    <row r="9" spans="1:18" ht="12.75">
      <c r="A9" s="89" t="s">
        <v>33</v>
      </c>
      <c r="B9" s="90"/>
      <c r="C9" s="90"/>
      <c r="D9" s="91"/>
      <c r="E9" s="10">
        <v>3309.85</v>
      </c>
      <c r="F9" s="63" t="s">
        <v>34</v>
      </c>
      <c r="G9" s="92"/>
      <c r="H9" s="92"/>
      <c r="I9" s="92"/>
      <c r="J9" s="92"/>
      <c r="K9" s="92"/>
      <c r="L9" s="92"/>
      <c r="M9" s="92"/>
      <c r="N9" s="64"/>
      <c r="O9" s="76"/>
      <c r="P9" s="77"/>
      <c r="Q9" s="9" t="s">
        <v>35</v>
      </c>
      <c r="R9" s="9"/>
    </row>
    <row r="10" spans="1:18" ht="12.75">
      <c r="A10" s="78" t="s">
        <v>36</v>
      </c>
      <c r="B10" s="79"/>
      <c r="C10" s="79"/>
      <c r="D10" s="79"/>
      <c r="E10" s="80"/>
      <c r="F10" s="11">
        <f>E9*F8</f>
        <v>3971.8199999999997</v>
      </c>
      <c r="G10" s="11">
        <f>G8*E9</f>
        <v>7347.867</v>
      </c>
      <c r="H10" s="11">
        <f>H7*E9</f>
        <v>5957.73</v>
      </c>
      <c r="I10" s="11">
        <f>I7*E9</f>
        <v>1224.6444999999999</v>
      </c>
      <c r="J10" s="11">
        <f>J7*E9</f>
        <v>6288.714999999999</v>
      </c>
      <c r="K10" s="11">
        <f>E9*K8</f>
        <v>7877.442999999999</v>
      </c>
      <c r="L10" s="11">
        <f>E9*L8</f>
        <v>7281.67</v>
      </c>
      <c r="M10" s="11">
        <f>M7*E9</f>
        <v>0</v>
      </c>
      <c r="N10" s="11">
        <f>N7*E9</f>
        <v>0</v>
      </c>
      <c r="O10" s="11">
        <f>O8*E9</f>
        <v>2316.895</v>
      </c>
      <c r="P10" s="11">
        <f>P8*E9</f>
        <v>2085.2055</v>
      </c>
      <c r="Q10" s="11">
        <f>Q7*E9</f>
        <v>5295.76</v>
      </c>
      <c r="R10" s="11">
        <f>SUM(F10:Q10)</f>
        <v>49647.74999999999</v>
      </c>
    </row>
    <row r="11" spans="1:18" ht="12.75">
      <c r="A11" s="81" t="s">
        <v>37</v>
      </c>
      <c r="B11" s="81"/>
      <c r="C11" s="81"/>
      <c r="D11" s="81"/>
      <c r="E11" s="82"/>
      <c r="F11" s="83" t="s">
        <v>38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18" ht="12.75">
      <c r="A12" s="95" t="s">
        <v>39</v>
      </c>
      <c r="B12" s="95"/>
      <c r="C12" s="95"/>
      <c r="D12" s="96"/>
      <c r="E12" s="12">
        <v>244353.58380000002</v>
      </c>
      <c r="F12" s="42"/>
      <c r="G12" s="13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15"/>
    </row>
    <row r="13" spans="1:18" ht="12.75">
      <c r="A13" s="33"/>
      <c r="B13" s="94" t="s">
        <v>50</v>
      </c>
      <c r="C13" s="94"/>
      <c r="D13" s="34" t="s">
        <v>37</v>
      </c>
      <c r="E13" s="35" t="s">
        <v>17</v>
      </c>
      <c r="F13" s="42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15"/>
    </row>
    <row r="14" spans="1:19" ht="12.75">
      <c r="A14" s="16" t="s">
        <v>40</v>
      </c>
      <c r="B14" s="74">
        <v>35561.53</v>
      </c>
      <c r="C14" s="93"/>
      <c r="D14" s="36">
        <v>28845.230000000003</v>
      </c>
      <c r="E14" s="37"/>
      <c r="F14" s="17">
        <v>3971.8199999999997</v>
      </c>
      <c r="G14" s="17">
        <v>7369.2</v>
      </c>
      <c r="H14" s="18">
        <v>5957.73</v>
      </c>
      <c r="I14" s="17">
        <v>1400</v>
      </c>
      <c r="J14" s="17">
        <v>6288.72</v>
      </c>
      <c r="K14" s="17">
        <v>7849.8</v>
      </c>
      <c r="L14" s="17">
        <v>7281.67</v>
      </c>
      <c r="M14" s="17">
        <f>3405.05+1283.8</f>
        <v>4688.85</v>
      </c>
      <c r="N14" s="17">
        <v>0</v>
      </c>
      <c r="O14" s="27">
        <v>0</v>
      </c>
      <c r="P14" s="27">
        <v>0</v>
      </c>
      <c r="Q14" s="17">
        <f>Q7*E9</f>
        <v>5295.76</v>
      </c>
      <c r="R14" s="19">
        <f aca="true" t="shared" si="0" ref="R14:R25">SUM(F14:Q14)</f>
        <v>50103.55</v>
      </c>
      <c r="S14" s="4"/>
    </row>
    <row r="15" spans="1:19" ht="12.75">
      <c r="A15" s="16" t="s">
        <v>41</v>
      </c>
      <c r="B15" s="74">
        <v>37371.85</v>
      </c>
      <c r="C15" s="75"/>
      <c r="D15" s="36">
        <v>28225.210000000003</v>
      </c>
      <c r="E15" s="37"/>
      <c r="F15" s="17">
        <v>3971.8199999999997</v>
      </c>
      <c r="G15" s="17">
        <v>7369.2</v>
      </c>
      <c r="H15" s="18">
        <v>5957.73</v>
      </c>
      <c r="I15" s="17">
        <v>1400</v>
      </c>
      <c r="J15" s="17">
        <v>6288.72</v>
      </c>
      <c r="K15" s="17">
        <v>7849.8</v>
      </c>
      <c r="L15" s="17">
        <v>7281.67</v>
      </c>
      <c r="M15" s="17">
        <f>1910.15+1178.45</f>
        <v>3088.6000000000004</v>
      </c>
      <c r="N15" s="17">
        <v>0</v>
      </c>
      <c r="O15" s="27">
        <v>0</v>
      </c>
      <c r="P15" s="27">
        <v>0</v>
      </c>
      <c r="Q15" s="17">
        <v>5295.76</v>
      </c>
      <c r="R15" s="19">
        <f t="shared" si="0"/>
        <v>48503.3</v>
      </c>
      <c r="S15" s="4"/>
    </row>
    <row r="16" spans="1:19" ht="12.75">
      <c r="A16" s="16" t="s">
        <v>10</v>
      </c>
      <c r="B16" s="74">
        <v>35841.84</v>
      </c>
      <c r="C16" s="75"/>
      <c r="D16" s="36">
        <v>34995.58000000001</v>
      </c>
      <c r="E16" s="37"/>
      <c r="F16" s="17">
        <v>3971.8199999999997</v>
      </c>
      <c r="G16" s="17">
        <v>7369.2</v>
      </c>
      <c r="H16" s="18">
        <v>5957.73</v>
      </c>
      <c r="I16" s="17">
        <v>1400</v>
      </c>
      <c r="J16" s="17">
        <v>6288.72</v>
      </c>
      <c r="K16" s="17">
        <v>7849.8</v>
      </c>
      <c r="L16" s="17">
        <v>7281.67</v>
      </c>
      <c r="M16" s="17">
        <f>2491.5+1060.15</f>
        <v>3551.65</v>
      </c>
      <c r="N16" s="17">
        <v>0</v>
      </c>
      <c r="O16" s="27">
        <v>0</v>
      </c>
      <c r="P16" s="27">
        <v>0</v>
      </c>
      <c r="Q16" s="17">
        <v>5295.76</v>
      </c>
      <c r="R16" s="19">
        <f t="shared" si="0"/>
        <v>48966.350000000006</v>
      </c>
      <c r="S16" s="4"/>
    </row>
    <row r="17" spans="1:19" ht="12.75">
      <c r="A17" s="16" t="s">
        <v>42</v>
      </c>
      <c r="B17" s="74">
        <v>36861.84</v>
      </c>
      <c r="C17" s="75"/>
      <c r="D17" s="36">
        <v>37830.57</v>
      </c>
      <c r="E17" s="37"/>
      <c r="F17" s="17">
        <v>3971.8199999999997</v>
      </c>
      <c r="G17" s="17">
        <v>7369.2</v>
      </c>
      <c r="H17" s="18">
        <v>5957.73</v>
      </c>
      <c r="I17" s="17">
        <v>700</v>
      </c>
      <c r="J17" s="17">
        <v>6288.72</v>
      </c>
      <c r="K17" s="17">
        <v>7849.8</v>
      </c>
      <c r="L17" s="17">
        <v>7281.67</v>
      </c>
      <c r="M17" s="17">
        <f>5564.35+1551.55</f>
        <v>7115.900000000001</v>
      </c>
      <c r="N17" s="17">
        <v>11000</v>
      </c>
      <c r="O17" s="27">
        <v>0</v>
      </c>
      <c r="P17" s="27">
        <v>0</v>
      </c>
      <c r="Q17" s="17">
        <v>5295.76</v>
      </c>
      <c r="R17" s="19">
        <f t="shared" si="0"/>
        <v>62830.600000000006</v>
      </c>
      <c r="S17" s="4"/>
    </row>
    <row r="18" spans="1:19" ht="12.75">
      <c r="A18" s="16" t="s">
        <v>0</v>
      </c>
      <c r="B18" s="74">
        <v>40435.68</v>
      </c>
      <c r="C18" s="75"/>
      <c r="D18" s="36">
        <v>30583.019999999997</v>
      </c>
      <c r="E18" s="37"/>
      <c r="F18" s="17">
        <v>3971.8199999999997</v>
      </c>
      <c r="G18" s="17">
        <v>7369.2</v>
      </c>
      <c r="H18" s="18">
        <v>5957.73</v>
      </c>
      <c r="I18" s="17">
        <v>0</v>
      </c>
      <c r="J18" s="17">
        <v>6288.72</v>
      </c>
      <c r="K18" s="17">
        <v>7849.8</v>
      </c>
      <c r="L18" s="17">
        <v>7281.67</v>
      </c>
      <c r="M18" s="17">
        <f>3488.1+1001</f>
        <v>4489.1</v>
      </c>
      <c r="N18" s="17">
        <v>0</v>
      </c>
      <c r="O18" s="27">
        <v>15455</v>
      </c>
      <c r="P18" s="27">
        <f>51024+55089</f>
        <v>106113</v>
      </c>
      <c r="Q18" s="17">
        <v>5295.76</v>
      </c>
      <c r="R18" s="19">
        <f t="shared" si="0"/>
        <v>170071.80000000002</v>
      </c>
      <c r="S18" s="4"/>
    </row>
    <row r="19" spans="1:19" ht="12.75">
      <c r="A19" s="16" t="s">
        <v>1</v>
      </c>
      <c r="B19" s="74">
        <v>37480.67</v>
      </c>
      <c r="C19" s="75"/>
      <c r="D19" s="36">
        <v>39161.81</v>
      </c>
      <c r="E19" s="37"/>
      <c r="F19" s="17">
        <v>3971.8199999999997</v>
      </c>
      <c r="G19" s="17">
        <v>7369.2</v>
      </c>
      <c r="H19" s="18">
        <v>5957.73</v>
      </c>
      <c r="I19" s="17">
        <v>0</v>
      </c>
      <c r="J19" s="17">
        <v>6288.72</v>
      </c>
      <c r="K19" s="17">
        <v>7849.8</v>
      </c>
      <c r="L19" s="17">
        <v>7281.67</v>
      </c>
      <c r="M19" s="17">
        <f>3737.25+1114.75</f>
        <v>4852</v>
      </c>
      <c r="N19" s="17">
        <v>3830</v>
      </c>
      <c r="O19" s="27">
        <v>0</v>
      </c>
      <c r="P19" s="27">
        <v>0</v>
      </c>
      <c r="Q19" s="17">
        <v>5295.76</v>
      </c>
      <c r="R19" s="19">
        <f t="shared" si="0"/>
        <v>52696.700000000004</v>
      </c>
      <c r="S19" s="4"/>
    </row>
    <row r="20" spans="1:19" ht="12.75">
      <c r="A20" s="16" t="s">
        <v>2</v>
      </c>
      <c r="B20" s="74">
        <v>42911.39</v>
      </c>
      <c r="C20" s="75"/>
      <c r="D20" s="36">
        <v>55024.23</v>
      </c>
      <c r="E20" s="37"/>
      <c r="F20" s="17">
        <v>3971.8199999999997</v>
      </c>
      <c r="G20" s="17">
        <f>3233+7369.2</f>
        <v>10602.2</v>
      </c>
      <c r="H20" s="18">
        <v>5957.73</v>
      </c>
      <c r="I20" s="17">
        <v>0</v>
      </c>
      <c r="J20" s="17">
        <v>6288.72</v>
      </c>
      <c r="K20" s="17">
        <v>7849.8</v>
      </c>
      <c r="L20" s="17">
        <v>7281.67</v>
      </c>
      <c r="M20" s="17">
        <f>1444.56+2392.6</f>
        <v>3837.16</v>
      </c>
      <c r="N20" s="17">
        <v>0</v>
      </c>
      <c r="O20" s="27">
        <v>14908</v>
      </c>
      <c r="P20" s="27">
        <v>55089</v>
      </c>
      <c r="Q20" s="17">
        <v>5295.76</v>
      </c>
      <c r="R20" s="19">
        <f t="shared" si="0"/>
        <v>121081.86</v>
      </c>
      <c r="S20" s="4"/>
    </row>
    <row r="21" spans="1:19" ht="12.75">
      <c r="A21" s="16" t="s">
        <v>4</v>
      </c>
      <c r="B21" s="74">
        <v>43679.88</v>
      </c>
      <c r="C21" s="75"/>
      <c r="D21" s="36">
        <v>40624.24</v>
      </c>
      <c r="E21" s="37"/>
      <c r="F21" s="17">
        <v>3971.8199999999997</v>
      </c>
      <c r="G21" s="17">
        <v>7369.2</v>
      </c>
      <c r="H21" s="18">
        <v>5957.73</v>
      </c>
      <c r="I21" s="17">
        <v>0</v>
      </c>
      <c r="J21" s="17">
        <v>6288.72</v>
      </c>
      <c r="K21" s="17">
        <f>7849.8+4570</f>
        <v>12419.8</v>
      </c>
      <c r="L21" s="17">
        <v>7281.67</v>
      </c>
      <c r="M21" s="17">
        <f>2648.95+1379.74</f>
        <v>4028.6899999999996</v>
      </c>
      <c r="N21" s="17">
        <v>22400</v>
      </c>
      <c r="O21" s="27">
        <f>246+9619+3715</f>
        <v>13580</v>
      </c>
      <c r="P21" s="27">
        <v>0</v>
      </c>
      <c r="Q21" s="17">
        <v>5295.76</v>
      </c>
      <c r="R21" s="19">
        <f t="shared" si="0"/>
        <v>88593.39</v>
      </c>
      <c r="S21" s="4"/>
    </row>
    <row r="22" spans="1:19" ht="12.75">
      <c r="A22" s="16" t="s">
        <v>43</v>
      </c>
      <c r="B22" s="74">
        <v>43871.65</v>
      </c>
      <c r="C22" s="75"/>
      <c r="D22" s="36">
        <v>37218.3</v>
      </c>
      <c r="E22" s="37"/>
      <c r="F22" s="17">
        <v>3971.8199999999997</v>
      </c>
      <c r="G22" s="17">
        <v>7369.2</v>
      </c>
      <c r="H22" s="18">
        <v>5957.73</v>
      </c>
      <c r="I22" s="17">
        <v>0</v>
      </c>
      <c r="J22" s="17">
        <v>6288.72</v>
      </c>
      <c r="K22" s="17">
        <v>7849.8</v>
      </c>
      <c r="L22" s="17">
        <v>7281.67</v>
      </c>
      <c r="M22" s="17">
        <f>2563.5+944.52</f>
        <v>3508.02</v>
      </c>
      <c r="N22" s="17">
        <f>600+1160.06+3830</f>
        <v>5590.0599999999995</v>
      </c>
      <c r="O22" s="27">
        <v>9487</v>
      </c>
      <c r="P22" s="27">
        <v>0</v>
      </c>
      <c r="Q22" s="17">
        <v>5295.76</v>
      </c>
      <c r="R22" s="19">
        <f t="shared" si="0"/>
        <v>62599.78</v>
      </c>
      <c r="S22" s="4"/>
    </row>
    <row r="23" spans="1:19" ht="12.75">
      <c r="A23" s="16" t="s">
        <v>44</v>
      </c>
      <c r="B23" s="74">
        <v>43351.01</v>
      </c>
      <c r="C23" s="75"/>
      <c r="D23" s="36">
        <v>51242.85</v>
      </c>
      <c r="E23" s="37"/>
      <c r="F23" s="17">
        <v>3971.8199999999997</v>
      </c>
      <c r="G23" s="17">
        <v>7369.2</v>
      </c>
      <c r="H23" s="18">
        <v>5957.73</v>
      </c>
      <c r="I23" s="17">
        <v>750</v>
      </c>
      <c r="J23" s="17">
        <v>6288.72</v>
      </c>
      <c r="K23" s="17">
        <v>7849.8</v>
      </c>
      <c r="L23" s="17">
        <v>7281.67</v>
      </c>
      <c r="M23" s="17">
        <f>2290.75+1439.93</f>
        <v>3730.6800000000003</v>
      </c>
      <c r="N23" s="17">
        <f>300+11026</f>
        <v>11326</v>
      </c>
      <c r="O23" s="27">
        <v>0</v>
      </c>
      <c r="P23" s="27">
        <v>1749</v>
      </c>
      <c r="Q23" s="17">
        <v>5295.76</v>
      </c>
      <c r="R23" s="19">
        <f t="shared" si="0"/>
        <v>61570.380000000005</v>
      </c>
      <c r="S23" s="4"/>
    </row>
    <row r="24" spans="1:19" ht="12.75">
      <c r="A24" s="16" t="s">
        <v>45</v>
      </c>
      <c r="B24" s="74">
        <v>44273.49</v>
      </c>
      <c r="C24" s="75"/>
      <c r="D24" s="36">
        <v>36329.54</v>
      </c>
      <c r="E24" s="37"/>
      <c r="F24" s="17">
        <v>3971.8199999999997</v>
      </c>
      <c r="G24" s="17">
        <v>7369.2</v>
      </c>
      <c r="H24" s="18">
        <v>5957.73</v>
      </c>
      <c r="I24" s="17">
        <v>1500</v>
      </c>
      <c r="J24" s="17">
        <v>6288.72</v>
      </c>
      <c r="K24" s="17">
        <v>7849.8</v>
      </c>
      <c r="L24" s="17">
        <v>7281.67</v>
      </c>
      <c r="M24" s="17">
        <f>85.45+1268.62</f>
        <v>1354.07</v>
      </c>
      <c r="N24" s="17">
        <f>4000+2438+2864</f>
        <v>9302</v>
      </c>
      <c r="O24" s="27">
        <v>0</v>
      </c>
      <c r="P24" s="27">
        <v>0</v>
      </c>
      <c r="Q24" s="17">
        <v>5295.76</v>
      </c>
      <c r="R24" s="19">
        <f t="shared" si="0"/>
        <v>56170.770000000004</v>
      </c>
      <c r="S24" s="4"/>
    </row>
    <row r="25" spans="1:18" ht="12.75">
      <c r="A25" s="16" t="s">
        <v>46</v>
      </c>
      <c r="B25" s="74">
        <v>0</v>
      </c>
      <c r="C25" s="75"/>
      <c r="D25" s="36">
        <v>0</v>
      </c>
      <c r="E25" s="37"/>
      <c r="F25" s="17">
        <v>3971.8199999999997</v>
      </c>
      <c r="G25" s="17">
        <v>7369.2</v>
      </c>
      <c r="H25" s="18">
        <v>5957.73</v>
      </c>
      <c r="I25" s="17">
        <v>1500</v>
      </c>
      <c r="J25" s="17">
        <v>6288.72</v>
      </c>
      <c r="K25" s="17">
        <v>7849.8</v>
      </c>
      <c r="L25" s="17">
        <v>7281.67</v>
      </c>
      <c r="M25" s="17">
        <f>3674.35+509.3</f>
        <v>4183.65</v>
      </c>
      <c r="N25" s="17">
        <v>1300</v>
      </c>
      <c r="O25" s="27">
        <f>616+2232</f>
        <v>2848</v>
      </c>
      <c r="P25" s="27">
        <v>0</v>
      </c>
      <c r="Q25" s="17">
        <v>5295.76</v>
      </c>
      <c r="R25" s="19">
        <f t="shared" si="0"/>
        <v>53846.350000000006</v>
      </c>
    </row>
    <row r="26" spans="1:18" ht="24">
      <c r="A26" s="20" t="s">
        <v>47</v>
      </c>
      <c r="B26" s="74">
        <v>0</v>
      </c>
      <c r="C26" s="75"/>
      <c r="D26" s="36">
        <f>900+900+900+900</f>
        <v>3600</v>
      </c>
      <c r="E26" s="26"/>
      <c r="F26" s="17"/>
      <c r="G26" s="17"/>
      <c r="H26" s="17"/>
      <c r="I26" s="17"/>
      <c r="J26" s="17"/>
      <c r="K26" s="17"/>
      <c r="L26" s="17"/>
      <c r="M26" s="17"/>
      <c r="N26" s="17"/>
      <c r="O26" s="27"/>
      <c r="P26" s="27"/>
      <c r="Q26" s="17"/>
      <c r="R26" s="19"/>
    </row>
    <row r="27" spans="1:18" ht="12.75">
      <c r="A27" s="20" t="s">
        <v>55</v>
      </c>
      <c r="B27" s="74">
        <v>0</v>
      </c>
      <c r="C27" s="75"/>
      <c r="D27" s="36">
        <f>28531.32+28532+28532</f>
        <v>85595.32</v>
      </c>
      <c r="E27" s="26"/>
      <c r="F27" s="17"/>
      <c r="G27" s="17"/>
      <c r="H27" s="17"/>
      <c r="I27" s="17"/>
      <c r="J27" s="17"/>
      <c r="K27" s="17"/>
      <c r="L27" s="17"/>
      <c r="M27" s="17"/>
      <c r="N27" s="17"/>
      <c r="O27" s="27"/>
      <c r="P27" s="27"/>
      <c r="Q27" s="17"/>
      <c r="R27" s="19"/>
    </row>
    <row r="28" spans="1:18" ht="12.75">
      <c r="A28" s="38" t="s">
        <v>6</v>
      </c>
      <c r="B28" s="97">
        <f>SUM(B14:B27)</f>
        <v>441640.83</v>
      </c>
      <c r="C28" s="98"/>
      <c r="D28" s="28">
        <f>SUM(D14:D27)</f>
        <v>509275.89999999997</v>
      </c>
      <c r="E28" s="21"/>
      <c r="F28" s="21">
        <f aca="true" t="shared" si="1" ref="F28:R28">SUM(F14:F27)</f>
        <v>47661.84</v>
      </c>
      <c r="G28" s="21">
        <f t="shared" si="1"/>
        <v>91663.39999999998</v>
      </c>
      <c r="H28" s="21">
        <f t="shared" si="1"/>
        <v>71492.75999999998</v>
      </c>
      <c r="I28" s="21">
        <f t="shared" si="1"/>
        <v>8650</v>
      </c>
      <c r="J28" s="21">
        <f t="shared" si="1"/>
        <v>75464.64</v>
      </c>
      <c r="K28" s="21">
        <f t="shared" si="1"/>
        <v>98767.60000000002</v>
      </c>
      <c r="L28" s="21">
        <f t="shared" si="1"/>
        <v>87380.04</v>
      </c>
      <c r="M28" s="21">
        <f t="shared" si="1"/>
        <v>48428.369999999995</v>
      </c>
      <c r="N28" s="21">
        <f t="shared" si="1"/>
        <v>64748.06</v>
      </c>
      <c r="O28" s="28">
        <f t="shared" si="1"/>
        <v>56278</v>
      </c>
      <c r="P28" s="28">
        <f t="shared" si="1"/>
        <v>162951</v>
      </c>
      <c r="Q28" s="21">
        <f t="shared" si="1"/>
        <v>63549.12000000002</v>
      </c>
      <c r="R28" s="22">
        <f t="shared" si="1"/>
        <v>877034.8300000001</v>
      </c>
    </row>
    <row r="29" spans="1:18" ht="12.7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 t="s">
        <v>16</v>
      </c>
      <c r="Q29" s="99">
        <f>SUM(E12+D28-R28)</f>
        <v>-123405.34620000003</v>
      </c>
      <c r="R29" s="99"/>
    </row>
    <row r="30" spans="2:4" ht="12.75">
      <c r="B30" t="s">
        <v>11</v>
      </c>
      <c r="C30">
        <v>1000</v>
      </c>
      <c r="D30" t="s">
        <v>58</v>
      </c>
    </row>
    <row r="31" spans="3:17" ht="12.75">
      <c r="C31">
        <v>1000</v>
      </c>
      <c r="D31" t="s">
        <v>59</v>
      </c>
      <c r="M31" s="41" t="s">
        <v>7</v>
      </c>
      <c r="N31" s="41">
        <v>3405.05</v>
      </c>
      <c r="O31" s="41" t="s">
        <v>56</v>
      </c>
      <c r="P31" s="41">
        <v>1283.8</v>
      </c>
      <c r="Q31" s="41" t="s">
        <v>54</v>
      </c>
    </row>
    <row r="32" spans="3:17" ht="12.75">
      <c r="C32">
        <v>9000</v>
      </c>
      <c r="D32" t="s">
        <v>60</v>
      </c>
      <c r="M32" s="41" t="s">
        <v>9</v>
      </c>
      <c r="N32" s="41">
        <v>1910.15</v>
      </c>
      <c r="O32" s="41" t="s">
        <v>56</v>
      </c>
      <c r="P32" s="41">
        <v>1178.45</v>
      </c>
      <c r="Q32" s="41" t="s">
        <v>54</v>
      </c>
    </row>
    <row r="33" spans="2:17" ht="12.75">
      <c r="B33" t="s">
        <v>2</v>
      </c>
      <c r="C33">
        <v>3830</v>
      </c>
      <c r="D33" t="s">
        <v>48</v>
      </c>
      <c r="M33" s="41" t="s">
        <v>10</v>
      </c>
      <c r="N33" s="41">
        <v>2491.5</v>
      </c>
      <c r="O33" s="41" t="s">
        <v>56</v>
      </c>
      <c r="P33" s="41">
        <v>1060.15</v>
      </c>
      <c r="Q33" s="41" t="s">
        <v>54</v>
      </c>
    </row>
    <row r="34" spans="2:17" ht="12.75">
      <c r="B34" t="s">
        <v>4</v>
      </c>
      <c r="C34">
        <v>22400</v>
      </c>
      <c r="D34" t="s">
        <v>62</v>
      </c>
      <c r="H34" s="2"/>
      <c r="M34" s="41" t="s">
        <v>11</v>
      </c>
      <c r="N34" s="41">
        <v>5564.35</v>
      </c>
      <c r="O34" s="41" t="s">
        <v>56</v>
      </c>
      <c r="P34" s="41">
        <v>1551.55</v>
      </c>
      <c r="Q34" s="41" t="s">
        <v>54</v>
      </c>
    </row>
    <row r="35" spans="2:17" ht="12.75">
      <c r="B35" t="s">
        <v>12</v>
      </c>
      <c r="C35">
        <v>600</v>
      </c>
      <c r="D35" s="2" t="s">
        <v>63</v>
      </c>
      <c r="F35" s="2"/>
      <c r="M35" s="41" t="s">
        <v>0</v>
      </c>
      <c r="N35" s="41">
        <v>3488.1</v>
      </c>
      <c r="O35" s="41" t="s">
        <v>56</v>
      </c>
      <c r="P35" s="41">
        <v>1001</v>
      </c>
      <c r="Q35" s="41" t="s">
        <v>54</v>
      </c>
    </row>
    <row r="36" spans="3:19" ht="12.75">
      <c r="C36">
        <v>1160.06</v>
      </c>
      <c r="D36" t="s">
        <v>49</v>
      </c>
      <c r="F36" s="2"/>
      <c r="M36" s="41" t="s">
        <v>1</v>
      </c>
      <c r="N36" s="41">
        <v>3737.25</v>
      </c>
      <c r="O36" s="41" t="s">
        <v>56</v>
      </c>
      <c r="P36" s="41">
        <v>1114.75</v>
      </c>
      <c r="Q36" s="41" t="s">
        <v>54</v>
      </c>
      <c r="S36" s="2"/>
    </row>
    <row r="37" spans="3:17" ht="12.75">
      <c r="C37">
        <v>3830</v>
      </c>
      <c r="D37" t="s">
        <v>48</v>
      </c>
      <c r="M37" s="41" t="s">
        <v>2</v>
      </c>
      <c r="N37" s="41">
        <v>2392.6</v>
      </c>
      <c r="O37" s="41" t="s">
        <v>56</v>
      </c>
      <c r="P37" s="41">
        <v>1444.56</v>
      </c>
      <c r="Q37" s="41" t="s">
        <v>54</v>
      </c>
    </row>
    <row r="38" spans="2:17" ht="12.75">
      <c r="B38" t="s">
        <v>13</v>
      </c>
      <c r="C38">
        <v>300</v>
      </c>
      <c r="D38" t="s">
        <v>64</v>
      </c>
      <c r="M38" s="41" t="s">
        <v>4</v>
      </c>
      <c r="N38" s="41">
        <v>2648.95</v>
      </c>
      <c r="O38" s="41" t="s">
        <v>56</v>
      </c>
      <c r="P38" s="41">
        <v>1379.74</v>
      </c>
      <c r="Q38" s="41" t="s">
        <v>54</v>
      </c>
    </row>
    <row r="39" spans="3:17" ht="12.75">
      <c r="C39">
        <v>11026</v>
      </c>
      <c r="D39" t="s">
        <v>65</v>
      </c>
      <c r="M39" s="41" t="s">
        <v>12</v>
      </c>
      <c r="N39" s="41">
        <v>2563.5</v>
      </c>
      <c r="O39" s="41" t="s">
        <v>56</v>
      </c>
      <c r="P39" s="41">
        <v>944.52</v>
      </c>
      <c r="Q39" s="41" t="s">
        <v>54</v>
      </c>
    </row>
    <row r="40" spans="2:17" ht="12.75">
      <c r="B40" t="s">
        <v>14</v>
      </c>
      <c r="C40">
        <v>4000</v>
      </c>
      <c r="D40" t="s">
        <v>66</v>
      </c>
      <c r="F40" s="4"/>
      <c r="M40" s="41" t="s">
        <v>13</v>
      </c>
      <c r="N40" s="41">
        <v>2290.75</v>
      </c>
      <c r="O40" s="41" t="s">
        <v>56</v>
      </c>
      <c r="P40" s="41">
        <v>1439.93</v>
      </c>
      <c r="Q40" s="41" t="s">
        <v>54</v>
      </c>
    </row>
    <row r="41" spans="3:17" ht="12.75">
      <c r="C41">
        <v>2438</v>
      </c>
      <c r="D41" t="s">
        <v>53</v>
      </c>
      <c r="M41" s="41" t="s">
        <v>14</v>
      </c>
      <c r="N41" s="41">
        <v>85.45</v>
      </c>
      <c r="O41" s="41" t="s">
        <v>56</v>
      </c>
      <c r="P41" s="41">
        <v>1268.62</v>
      </c>
      <c r="Q41" s="41" t="s">
        <v>54</v>
      </c>
    </row>
    <row r="42" spans="3:17" ht="12.75">
      <c r="C42">
        <v>2864</v>
      </c>
      <c r="D42" t="s">
        <v>67</v>
      </c>
      <c r="M42" s="41" t="s">
        <v>15</v>
      </c>
      <c r="N42" s="41">
        <v>3674.35</v>
      </c>
      <c r="O42" s="41" t="s">
        <v>56</v>
      </c>
      <c r="P42" s="41">
        <v>509.3</v>
      </c>
      <c r="Q42" s="41" t="s">
        <v>54</v>
      </c>
    </row>
    <row r="43" spans="2:16" ht="12.75">
      <c r="B43" t="s">
        <v>15</v>
      </c>
      <c r="C43">
        <v>1300</v>
      </c>
      <c r="D43" t="s">
        <v>53</v>
      </c>
      <c r="N43" s="2"/>
      <c r="P43" s="2"/>
    </row>
    <row r="45" ht="12.75">
      <c r="O45" s="4"/>
    </row>
    <row r="48" ht="12.75">
      <c r="Q48" s="2"/>
    </row>
  </sheetData>
  <sheetProtection/>
  <mergeCells count="45">
    <mergeCell ref="B20:C20"/>
    <mergeCell ref="B25:C25"/>
    <mergeCell ref="B26:C26"/>
    <mergeCell ref="B27:C27"/>
    <mergeCell ref="B28:C28"/>
    <mergeCell ref="Q29:R29"/>
    <mergeCell ref="B21:C21"/>
    <mergeCell ref="B22:C22"/>
    <mergeCell ref="B23:C23"/>
    <mergeCell ref="B24:C24"/>
    <mergeCell ref="A9:D9"/>
    <mergeCell ref="F9:N9"/>
    <mergeCell ref="B14:C14"/>
    <mergeCell ref="B16:C16"/>
    <mergeCell ref="B17:C17"/>
    <mergeCell ref="B18:C18"/>
    <mergeCell ref="B13:C13"/>
    <mergeCell ref="B15:C15"/>
    <mergeCell ref="A12:D12"/>
    <mergeCell ref="J5:J6"/>
    <mergeCell ref="B19:C19"/>
    <mergeCell ref="K5:K6"/>
    <mergeCell ref="L5:L6"/>
    <mergeCell ref="O9:P9"/>
    <mergeCell ref="A10:E10"/>
    <mergeCell ref="A11:E11"/>
    <mergeCell ref="F11:R11"/>
    <mergeCell ref="B5:B6"/>
    <mergeCell ref="R4:R6"/>
    <mergeCell ref="I5:I6"/>
    <mergeCell ref="A1:R1"/>
    <mergeCell ref="A2:R2"/>
    <mergeCell ref="A3:E3"/>
    <mergeCell ref="F3:Q3"/>
    <mergeCell ref="B4:E4"/>
    <mergeCell ref="M5:N5"/>
    <mergeCell ref="F4:N4"/>
    <mergeCell ref="O4:P5"/>
    <mergeCell ref="Q4:Q6"/>
    <mergeCell ref="C5:C6"/>
    <mergeCell ref="D5:D6"/>
    <mergeCell ref="E5:E6"/>
    <mergeCell ref="F5:F6"/>
    <mergeCell ref="G5:G6"/>
    <mergeCell ref="H5:H6"/>
  </mergeCells>
  <printOptions/>
  <pageMargins left="0.20833333333333334" right="0.17708333333333334" top="0.3645833333333333" bottom="0.75" header="0.3" footer="0.3"/>
  <pageSetup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2020-01-28T13:33:20Z</cp:lastPrinted>
  <dcterms:created xsi:type="dcterms:W3CDTF">2007-02-04T12:22:59Z</dcterms:created>
  <dcterms:modified xsi:type="dcterms:W3CDTF">2020-02-10T06:20:29Z</dcterms:modified>
  <cp:category/>
  <cp:version/>
  <cp:contentType/>
  <cp:contentStatus/>
</cp:coreProperties>
</file>