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сентябрь 2020\"/>
    </mc:Choice>
  </mc:AlternateContent>
  <bookViews>
    <workbookView xWindow="240" yWindow="585" windowWidth="12225" windowHeight="4515"/>
  </bookViews>
  <sheets>
    <sheet name="2020" sheetId="16" r:id="rId1"/>
  </sheets>
  <definedNames>
    <definedName name="_xlnm.Print_Area" localSheetId="0">'2020'!$A$2:$Q$28</definedName>
  </definedNames>
  <calcPr calcId="162913"/>
</workbook>
</file>

<file path=xl/calcChain.xml><?xml version="1.0" encoding="utf-8"?>
<calcChain xmlns="http://schemas.openxmlformats.org/spreadsheetml/2006/main">
  <c r="L22" i="16" l="1"/>
  <c r="D22" i="16" l="1"/>
  <c r="Q22" i="16"/>
  <c r="P27" i="16"/>
  <c r="O27" i="16"/>
  <c r="K27" i="16"/>
  <c r="J27" i="16"/>
  <c r="I27" i="16"/>
  <c r="H27" i="16"/>
  <c r="F27" i="16"/>
  <c r="B27" i="16"/>
  <c r="D26" i="16"/>
  <c r="M21" i="16" l="1"/>
  <c r="N21" i="16" l="1"/>
  <c r="N27" i="16" s="1"/>
  <c r="L21" i="16" l="1"/>
  <c r="D21" i="16"/>
  <c r="Q21" i="16" l="1"/>
  <c r="M20" i="16"/>
  <c r="M27" i="16" s="1"/>
  <c r="G20" i="16" l="1"/>
  <c r="G27" i="16" s="1"/>
  <c r="L20" i="16" l="1"/>
  <c r="Q20" i="16" l="1"/>
  <c r="D20" i="16"/>
  <c r="L19" i="16" l="1"/>
  <c r="Q19" i="16" l="1"/>
  <c r="L18" i="16" l="1"/>
  <c r="Q18" i="16" l="1"/>
  <c r="D18" i="16"/>
  <c r="L17" i="16" l="1"/>
  <c r="Q17" i="16" l="1"/>
  <c r="L16" i="16" l="1"/>
  <c r="D16" i="16" l="1"/>
  <c r="Q16" i="16"/>
  <c r="L15" i="16" l="1"/>
  <c r="Q15" i="16" l="1"/>
  <c r="L14" i="16" l="1"/>
  <c r="L27" i="16" s="1"/>
  <c r="Q14" i="16" l="1"/>
  <c r="Q27" i="16" s="1"/>
  <c r="P10" i="16" l="1"/>
  <c r="M10" i="16"/>
  <c r="I10" i="16"/>
  <c r="H10" i="16"/>
  <c r="G10" i="16"/>
  <c r="D14" i="16"/>
  <c r="D27" i="16" s="1"/>
  <c r="O10" i="16"/>
  <c r="N10" i="16"/>
  <c r="K10" i="16"/>
  <c r="J10" i="16"/>
  <c r="F10" i="16"/>
  <c r="Q8" i="16"/>
  <c r="E8" i="16"/>
  <c r="Q10" i="16" l="1"/>
  <c r="P28" i="16"/>
</calcChain>
</file>

<file path=xl/comments1.xml><?xml version="1.0" encoding="utf-8"?>
<comments xmlns="http://schemas.openxmlformats.org/spreadsheetml/2006/main">
  <authors>
    <author>User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380-лампочки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510-лампочки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разовая премия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6000-проверка дымоходов и вентканалов</t>
        </r>
      </text>
    </comment>
    <comment ref="M2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25000-поверка телоузла</t>
        </r>
      </text>
    </comment>
  </commentList>
</comments>
</file>

<file path=xl/sharedStrings.xml><?xml version="1.0" encoding="utf-8"?>
<sst xmlns="http://schemas.openxmlformats.org/spreadsheetml/2006/main" count="109" uniqueCount="61">
  <si>
    <t>ноябрь</t>
  </si>
  <si>
    <t>Содержание</t>
  </si>
  <si>
    <t>декабрь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</si>
  <si>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</si>
  <si>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</si>
  <si>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</si>
  <si>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</si>
  <si>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</si>
  <si>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</si>
  <si>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</si>
  <si>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февраль</t>
  </si>
  <si>
    <t>январь</t>
  </si>
  <si>
    <t>июль</t>
  </si>
  <si>
    <t>август</t>
  </si>
  <si>
    <t>сентябрь</t>
  </si>
  <si>
    <t>октябрь</t>
  </si>
  <si>
    <t>ростелеком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</si>
  <si>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</si>
  <si>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</si>
  <si>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</si>
  <si>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</si>
  <si>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</si>
  <si>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</si>
  <si>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</si>
  <si>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</si>
  <si>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</si>
  <si>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</si>
  <si>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</si>
  <si>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</si>
  <si>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</si>
  <si>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</si>
  <si>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</si>
  <si>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</si>
  <si>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</si>
  <si>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</si>
  <si>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</si>
  <si>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</si>
  <si>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</si>
  <si>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</si>
  <si>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</si>
  <si>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</si>
  <si>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</si>
  <si>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</si>
  <si>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</si>
  <si>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</si>
  <si>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</si>
  <si>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</si>
  <si>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</si>
  <si>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</si>
  <si>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</si>
  <si>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</si>
  <si>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</si>
  <si>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г/в</t>
  </si>
  <si>
    <t>х/в</t>
  </si>
  <si>
    <t>лампочки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</si>
  <si>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</si>
  <si>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</si>
  <si>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</si>
  <si>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__Мира 12/4__на 2020год.</t>
  </si>
  <si>
    <t>проверка дымоходов и вентканалов</t>
  </si>
  <si>
    <t>поверка телоузла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</si>
</sst>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3" xfId="0" applyBorder="1"/>
    <xf numFmtId="165" fontId="0" fillId="0" borderId="0" xfId="0" applyNumberFormat="1"/>
    <xf numFmtId="165" fontId="2" fillId="0" borderId="0" xfId="0" applyNumberFormat="1" applyFont="1" applyFill="1" applyBorder="1"/>
    <xf numFmtId="4" fontId="0" fillId="0" borderId="0" xfId="0" applyNumberFormat="1"/>
    <xf numFmtId="2" fontId="6" fillId="6" borderId="8" xfId="0" applyNumberFormat="1" applyFont="1" applyFill="1" applyBorder="1" applyAlignment="1"/>
    <xf numFmtId="2" fontId="6" fillId="0" borderId="5" xfId="0" applyNumberFormat="1" applyFont="1" applyBorder="1" applyAlignment="1">
      <alignment horizontal="center" vertical="top" wrapText="1"/>
    </xf>
    <xf numFmtId="4" fontId="4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2" xfId="0" applyNumberFormat="1" applyFont="1" applyFill="1" applyBorder="1" applyAlignment="1">
      <alignment horizontal="center" vertical="top" wrapText="1"/>
    </xf>
    <xf numFmtId="17" fontId="4" fillId="2" borderId="3" xfId="0" applyNumberFormat="1" applyFont="1" applyFill="1" applyBorder="1" applyAlignment="1">
      <alignment horizontal="left"/>
    </xf>
    <xf numFmtId="165" fontId="2" fillId="4" borderId="3" xfId="0" applyNumberFormat="1" applyFont="1" applyFill="1" applyBorder="1"/>
    <xf numFmtId="4" fontId="2" fillId="4" borderId="3" xfId="0" applyNumberFormat="1" applyFont="1" applyFill="1" applyBorder="1"/>
    <xf numFmtId="0" fontId="4" fillId="3" borderId="3" xfId="0" applyFont="1" applyFill="1" applyBorder="1"/>
    <xf numFmtId="0" fontId="4" fillId="0" borderId="0" xfId="0" applyFont="1" applyFill="1" applyBorder="1"/>
    <xf numFmtId="165" fontId="7" fillId="0" borderId="0" xfId="0" applyNumberFormat="1" applyFont="1" applyFill="1" applyBorder="1"/>
    <xf numFmtId="165" fontId="2" fillId="10" borderId="3" xfId="0" applyNumberFormat="1" applyFont="1" applyFill="1" applyBorder="1"/>
    <xf numFmtId="0" fontId="2" fillId="0" borderId="0" xfId="0" applyFont="1"/>
    <xf numFmtId="165" fontId="9" fillId="3" borderId="3" xfId="0" applyNumberFormat="1" applyFont="1" applyFill="1" applyBorder="1"/>
    <xf numFmtId="4" fontId="10" fillId="3" borderId="3" xfId="0" applyNumberFormat="1" applyFont="1" applyFill="1" applyBorder="1"/>
    <xf numFmtId="0" fontId="1" fillId="6" borderId="8" xfId="0" applyFont="1" applyFill="1" applyBorder="1" applyAlignment="1"/>
    <xf numFmtId="0" fontId="1" fillId="6" borderId="8" xfId="0" applyFont="1" applyFill="1" applyBorder="1" applyAlignment="1">
      <alignment wrapText="1"/>
    </xf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6" fillId="6" borderId="3" xfId="0" applyNumberFormat="1" applyFont="1" applyFill="1" applyBorder="1" applyAlignment="1">
      <alignment vertical="top" wrapText="1"/>
    </xf>
    <xf numFmtId="2" fontId="6" fillId="6" borderId="5" xfId="0" applyNumberFormat="1" applyFont="1" applyFill="1" applyBorder="1" applyAlignment="1">
      <alignment horizontal="center" vertical="top" wrapText="1"/>
    </xf>
    <xf numFmtId="2" fontId="2" fillId="6" borderId="3" xfId="0" applyNumberFormat="1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" fontId="2" fillId="10" borderId="3" xfId="0" applyNumberFormat="1" applyFont="1" applyFill="1" applyBorder="1"/>
    <xf numFmtId="165" fontId="9" fillId="11" borderId="3" xfId="0" applyNumberFormat="1" applyFont="1" applyFill="1" applyBorder="1"/>
    <xf numFmtId="165" fontId="2" fillId="10" borderId="3" xfId="0" applyNumberFormat="1" applyFont="1" applyFill="1" applyBorder="1" applyAlignment="1"/>
    <xf numFmtId="165" fontId="9" fillId="7" borderId="3" xfId="0" applyNumberFormat="1" applyFont="1" applyFill="1" applyBorder="1"/>
    <xf numFmtId="2" fontId="2" fillId="6" borderId="3" xfId="0" applyNumberFormat="1" applyFont="1" applyFill="1" applyBorder="1" applyAlignment="1">
      <alignment horizontal="right" vertical="top" wrapText="1"/>
    </xf>
    <xf numFmtId="165" fontId="2" fillId="4" borderId="0" xfId="0" applyNumberFormat="1" applyFont="1" applyFill="1" applyBorder="1"/>
    <xf numFmtId="165" fontId="9" fillId="4" borderId="0" xfId="0" applyNumberFormat="1" applyFont="1" applyFill="1" applyBorder="1"/>
    <xf numFmtId="165" fontId="2" fillId="4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vertical="top" wrapText="1"/>
    </xf>
    <xf numFmtId="17" fontId="9" fillId="9" borderId="3" xfId="0" applyNumberFormat="1" applyFont="1" applyFill="1" applyBorder="1" applyAlignment="1">
      <alignment horizontal="left" wrapText="1"/>
    </xf>
    <xf numFmtId="0" fontId="11" fillId="6" borderId="3" xfId="0" applyNumberFormat="1" applyFont="1" applyFill="1" applyBorder="1" applyAlignment="1">
      <alignment wrapText="1"/>
    </xf>
    <xf numFmtId="2" fontId="11" fillId="0" borderId="3" xfId="0" applyNumberFormat="1" applyFont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4" borderId="9" xfId="0" applyNumberFormat="1" applyFont="1" applyFill="1" applyBorder="1" applyAlignment="1">
      <alignment horizontal="center" vertical="top" wrapText="1"/>
    </xf>
    <xf numFmtId="2" fontId="2" fillId="4" borderId="10" xfId="0" applyNumberFormat="1" applyFont="1" applyFill="1" applyBorder="1" applyAlignment="1">
      <alignment horizontal="center" vertical="top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left" wrapText="1"/>
    </xf>
    <xf numFmtId="2" fontId="6" fillId="0" borderId="6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textRotation="90" wrapText="1"/>
    </xf>
    <xf numFmtId="2" fontId="6" fillId="0" borderId="2" xfId="0" applyNumberFormat="1" applyFont="1" applyBorder="1" applyAlignment="1">
      <alignment horizontal="left" textRotation="90" wrapText="1"/>
    </xf>
    <xf numFmtId="2" fontId="6" fillId="0" borderId="5" xfId="0" applyNumberFormat="1" applyFont="1" applyBorder="1" applyAlignment="1">
      <alignment horizontal="left" textRotation="90" wrapText="1"/>
    </xf>
    <xf numFmtId="2" fontId="7" fillId="0" borderId="1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165" fontId="2" fillId="5" borderId="4" xfId="0" applyNumberFormat="1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wrapText="1"/>
    </xf>
    <xf numFmtId="0" fontId="0" fillId="5" borderId="10" xfId="0" applyFill="1" applyBorder="1"/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2:Q42"/>
  <sheetViews>
    <sheetView tabSelected="1" zoomScaleNormal="100" workbookViewId="0">
      <selection activeCell="D26" sqref="D26"/>
    </sheetView>
  </sheetViews>
  <sheetFormatPr defaultRowHeight="12.75" x14ac:dyDescent="0.2"/>
  <cols>
    <col min="2" max="2" width="5.5703125" customWidth="1"/>
    <col min="3" max="3" width="5.140625" customWidth="1"/>
    <col min="11" max="11" width="8" customWidth="1"/>
    <col min="17" max="17" width="10.140625" bestFit="1" customWidth="1"/>
  </cols>
  <sheetData>
    <row r="2" spans="1:17" ht="15.75" x14ac:dyDescent="0.2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x14ac:dyDescent="0.2">
      <c r="A4" s="60"/>
      <c r="B4" s="50"/>
      <c r="C4" s="50"/>
      <c r="D4" s="50"/>
      <c r="E4" s="97"/>
      <c r="F4" s="49" t="s">
        <v>19</v>
      </c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</row>
    <row r="5" spans="1:17" x14ac:dyDescent="0.2">
      <c r="A5" s="21"/>
      <c r="B5" s="98" t="s">
        <v>20</v>
      </c>
      <c r="C5" s="99"/>
      <c r="D5" s="99"/>
      <c r="E5" s="100"/>
      <c r="F5" s="61" t="s">
        <v>1</v>
      </c>
      <c r="G5" s="62"/>
      <c r="H5" s="62"/>
      <c r="I5" s="62"/>
      <c r="J5" s="62"/>
      <c r="K5" s="62"/>
      <c r="L5" s="62"/>
      <c r="M5" s="62"/>
      <c r="N5" s="63" t="s">
        <v>21</v>
      </c>
      <c r="O5" s="64"/>
      <c r="P5" s="67" t="s">
        <v>22</v>
      </c>
      <c r="Q5" s="70" t="s">
        <v>9</v>
      </c>
    </row>
    <row r="6" spans="1:17" x14ac:dyDescent="0.2">
      <c r="A6" s="22"/>
      <c r="B6" s="73" t="s">
        <v>23</v>
      </c>
      <c r="C6" s="73" t="s">
        <v>5</v>
      </c>
      <c r="D6" s="73" t="s">
        <v>48</v>
      </c>
      <c r="E6" s="75" t="s">
        <v>6</v>
      </c>
      <c r="F6" s="52" t="s">
        <v>24</v>
      </c>
      <c r="G6" s="52" t="s">
        <v>56</v>
      </c>
      <c r="H6" s="52" t="s">
        <v>25</v>
      </c>
      <c r="I6" s="52" t="s">
        <v>26</v>
      </c>
      <c r="J6" s="52" t="s">
        <v>27</v>
      </c>
      <c r="K6" s="52" t="s">
        <v>57</v>
      </c>
      <c r="L6" s="54" t="s">
        <v>28</v>
      </c>
      <c r="M6" s="56"/>
      <c r="N6" s="65"/>
      <c r="O6" s="66"/>
      <c r="P6" s="68"/>
      <c r="Q6" s="71"/>
    </row>
    <row r="7" spans="1:17" ht="129.75" x14ac:dyDescent="0.2">
      <c r="A7" s="5"/>
      <c r="B7" s="74"/>
      <c r="C7" s="74"/>
      <c r="D7" s="74"/>
      <c r="E7" s="76"/>
      <c r="F7" s="53"/>
      <c r="G7" s="53"/>
      <c r="H7" s="53"/>
      <c r="I7" s="53"/>
      <c r="J7" s="53"/>
      <c r="K7" s="53"/>
      <c r="L7" s="23" t="s">
        <v>49</v>
      </c>
      <c r="M7" s="23" t="s">
        <v>51</v>
      </c>
      <c r="N7" s="43" t="s">
        <v>29</v>
      </c>
      <c r="O7" s="43" t="s">
        <v>30</v>
      </c>
      <c r="P7" s="69"/>
      <c r="Q7" s="72"/>
    </row>
    <row r="8" spans="1:17" x14ac:dyDescent="0.2">
      <c r="A8" s="40" t="s">
        <v>50</v>
      </c>
      <c r="B8" s="24">
        <v>11.4</v>
      </c>
      <c r="C8" s="24">
        <v>4.5999999999999996</v>
      </c>
      <c r="D8" s="24">
        <v>1.6</v>
      </c>
      <c r="E8" s="42">
        <f>SUM(B8:D8)</f>
        <v>17.600000000000001</v>
      </c>
      <c r="F8" s="38">
        <v>1.2</v>
      </c>
      <c r="G8" s="38">
        <v>2.36</v>
      </c>
      <c r="H8" s="38">
        <v>1.8</v>
      </c>
      <c r="I8" s="38">
        <v>0.4</v>
      </c>
      <c r="J8" s="38">
        <v>2.37</v>
      </c>
      <c r="K8" s="38">
        <v>2.2000000000000002</v>
      </c>
      <c r="L8" s="34">
        <v>0</v>
      </c>
      <c r="M8" s="27">
        <v>1.07</v>
      </c>
      <c r="N8" s="25">
        <v>2</v>
      </c>
      <c r="O8" s="25">
        <v>2.6</v>
      </c>
      <c r="P8" s="26">
        <v>1.6</v>
      </c>
      <c r="Q8" s="41">
        <f>SUM(F8:P8)</f>
        <v>17.599999999999998</v>
      </c>
    </row>
    <row r="9" spans="1:17" ht="22.5" x14ac:dyDescent="0.2">
      <c r="A9" s="93" t="s">
        <v>31</v>
      </c>
      <c r="B9" s="94"/>
      <c r="C9" s="94"/>
      <c r="D9" s="95"/>
      <c r="E9" s="7">
        <v>3193.8</v>
      </c>
      <c r="F9" s="54" t="s">
        <v>32</v>
      </c>
      <c r="G9" s="55"/>
      <c r="H9" s="55"/>
      <c r="I9" s="55"/>
      <c r="J9" s="55"/>
      <c r="K9" s="55"/>
      <c r="L9" s="55"/>
      <c r="M9" s="56"/>
      <c r="N9" s="57" t="s">
        <v>33</v>
      </c>
      <c r="O9" s="58"/>
      <c r="P9" s="6" t="s">
        <v>34</v>
      </c>
      <c r="Q9" s="6"/>
    </row>
    <row r="10" spans="1:17" x14ac:dyDescent="0.2">
      <c r="A10" s="81" t="s">
        <v>35</v>
      </c>
      <c r="B10" s="82"/>
      <c r="C10" s="82"/>
      <c r="D10" s="82"/>
      <c r="E10" s="83"/>
      <c r="F10" s="8">
        <f>E9*F8</f>
        <v>3832.56</v>
      </c>
      <c r="G10" s="8">
        <f>E9*G8</f>
        <v>7537.3680000000004</v>
      </c>
      <c r="H10" s="8">
        <f>E9*H8</f>
        <v>5748.84</v>
      </c>
      <c r="I10" s="8">
        <f>E9*I8</f>
        <v>1277.5200000000002</v>
      </c>
      <c r="J10" s="8">
        <f>E9*J8</f>
        <v>7569.3060000000005</v>
      </c>
      <c r="K10" s="8">
        <f>E9*K8</f>
        <v>7026.3600000000006</v>
      </c>
      <c r="L10" s="8">
        <v>0</v>
      </c>
      <c r="M10" s="8">
        <f>E9*M8</f>
        <v>3417.3660000000004</v>
      </c>
      <c r="N10" s="8">
        <f>E9*N8</f>
        <v>6387.6</v>
      </c>
      <c r="O10" s="8">
        <f>O8*E9</f>
        <v>8303.880000000001</v>
      </c>
      <c r="P10" s="8">
        <f>E9*P8</f>
        <v>5110.0800000000008</v>
      </c>
      <c r="Q10" s="8">
        <f>SUM(F10:P10)</f>
        <v>56210.880000000005</v>
      </c>
    </row>
    <row r="11" spans="1:17" x14ac:dyDescent="0.2">
      <c r="A11" s="84" t="s">
        <v>36</v>
      </c>
      <c r="B11" s="84"/>
      <c r="C11" s="84"/>
      <c r="D11" s="84"/>
      <c r="E11" s="85"/>
      <c r="F11" s="86" t="s">
        <v>37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1:17" x14ac:dyDescent="0.2">
      <c r="A12" s="91" t="s">
        <v>38</v>
      </c>
      <c r="B12" s="91"/>
      <c r="C12" s="91"/>
      <c r="D12" s="92"/>
      <c r="E12" s="9">
        <v>-287955.52999999991</v>
      </c>
      <c r="F12" s="46"/>
      <c r="G12" s="44"/>
      <c r="H12" s="10"/>
      <c r="I12" s="44"/>
      <c r="J12" s="44"/>
      <c r="K12" s="44"/>
      <c r="L12" s="44"/>
      <c r="M12" s="44"/>
      <c r="N12" s="44"/>
      <c r="O12" s="44"/>
      <c r="P12" s="44"/>
      <c r="Q12" s="45"/>
    </row>
    <row r="13" spans="1:17" x14ac:dyDescent="0.2">
      <c r="A13" s="28"/>
      <c r="B13" s="89" t="s">
        <v>47</v>
      </c>
      <c r="C13" s="89"/>
      <c r="D13" s="29" t="s">
        <v>36</v>
      </c>
      <c r="E13" s="30" t="s">
        <v>18</v>
      </c>
      <c r="F13" s="46"/>
      <c r="G13" s="44"/>
      <c r="H13" s="10"/>
      <c r="I13" s="44"/>
      <c r="J13" s="44"/>
      <c r="K13" s="44"/>
      <c r="L13" s="44"/>
      <c r="M13" s="44"/>
      <c r="N13" s="44"/>
      <c r="O13" s="44"/>
      <c r="P13" s="44"/>
      <c r="Q13" s="45"/>
    </row>
    <row r="14" spans="1:17" x14ac:dyDescent="0.2">
      <c r="A14" s="11" t="s">
        <v>39</v>
      </c>
      <c r="B14" s="77">
        <v>79460.5</v>
      </c>
      <c r="C14" s="90"/>
      <c r="D14" s="31">
        <f>62964.61+1390</f>
        <v>64354.61</v>
      </c>
      <c r="E14" s="32"/>
      <c r="F14" s="12">
        <v>3832.56</v>
      </c>
      <c r="G14" s="12">
        <v>7545.42</v>
      </c>
      <c r="H14" s="12">
        <v>5748.74</v>
      </c>
      <c r="I14" s="12">
        <v>1500</v>
      </c>
      <c r="J14" s="12">
        <v>7569.3060000000005</v>
      </c>
      <c r="K14" s="12">
        <v>7026.3600000000006</v>
      </c>
      <c r="L14" s="12">
        <f>531.24+5849.49+12357.47</f>
        <v>18738.199999999997</v>
      </c>
      <c r="M14" s="12">
        <v>380</v>
      </c>
      <c r="N14" s="33">
        <v>0</v>
      </c>
      <c r="O14" s="33">
        <v>0</v>
      </c>
      <c r="P14" s="12">
        <v>5110.08</v>
      </c>
      <c r="Q14" s="13">
        <f t="shared" ref="Q14:Q22" si="0">SUM(F14:P14)</f>
        <v>57450.665999999997</v>
      </c>
    </row>
    <row r="15" spans="1:17" x14ac:dyDescent="0.2">
      <c r="A15" s="11" t="s">
        <v>40</v>
      </c>
      <c r="B15" s="77">
        <v>74948.87</v>
      </c>
      <c r="C15" s="78"/>
      <c r="D15" s="31">
        <v>68294.83</v>
      </c>
      <c r="E15" s="32"/>
      <c r="F15" s="12">
        <v>3832.56</v>
      </c>
      <c r="G15" s="12">
        <v>7545.42</v>
      </c>
      <c r="H15" s="12">
        <v>5748.74</v>
      </c>
      <c r="I15" s="12">
        <v>1500</v>
      </c>
      <c r="J15" s="12">
        <v>7569.3060000000005</v>
      </c>
      <c r="K15" s="12">
        <v>7026.3600000000006</v>
      </c>
      <c r="L15" s="12">
        <f>1258.2+14361.53+11158.3</f>
        <v>26778.03</v>
      </c>
      <c r="M15" s="12">
        <v>0</v>
      </c>
      <c r="N15" s="33">
        <v>0</v>
      </c>
      <c r="O15" s="33">
        <v>0</v>
      </c>
      <c r="P15" s="12">
        <v>5110.08</v>
      </c>
      <c r="Q15" s="13">
        <f t="shared" si="0"/>
        <v>65110.495999999999</v>
      </c>
    </row>
    <row r="16" spans="1:17" x14ac:dyDescent="0.2">
      <c r="A16" s="11" t="s">
        <v>3</v>
      </c>
      <c r="B16" s="77">
        <v>82988.990000000005</v>
      </c>
      <c r="C16" s="78"/>
      <c r="D16" s="31">
        <f>74406.87+800</f>
        <v>75206.87</v>
      </c>
      <c r="E16" s="32"/>
      <c r="F16" s="12">
        <v>3832.56</v>
      </c>
      <c r="G16" s="12">
        <v>7545.42</v>
      </c>
      <c r="H16" s="12">
        <v>5748.74</v>
      </c>
      <c r="I16" s="12">
        <v>1500</v>
      </c>
      <c r="J16" s="12">
        <v>7569.3060000000005</v>
      </c>
      <c r="K16" s="12">
        <v>7026.3600000000006</v>
      </c>
      <c r="L16" s="12">
        <f>9065.54+3847.7</f>
        <v>12913.240000000002</v>
      </c>
      <c r="M16" s="12">
        <v>0</v>
      </c>
      <c r="N16" s="33">
        <v>0</v>
      </c>
      <c r="O16" s="33">
        <v>0</v>
      </c>
      <c r="P16" s="12">
        <v>5110.08</v>
      </c>
      <c r="Q16" s="13">
        <f t="shared" si="0"/>
        <v>51245.706000000006</v>
      </c>
    </row>
    <row r="17" spans="1:17" x14ac:dyDescent="0.2">
      <c r="A17" s="11" t="s">
        <v>41</v>
      </c>
      <c r="B17" s="77">
        <v>69124.710000000006</v>
      </c>
      <c r="C17" s="78"/>
      <c r="D17" s="31">
        <v>46257.99</v>
      </c>
      <c r="E17" s="32"/>
      <c r="F17" s="12">
        <v>3832.56</v>
      </c>
      <c r="G17" s="12">
        <v>7545.42</v>
      </c>
      <c r="H17" s="12">
        <v>5748.74</v>
      </c>
      <c r="I17" s="12">
        <v>750</v>
      </c>
      <c r="J17" s="12">
        <v>7569.3060000000005</v>
      </c>
      <c r="K17" s="12">
        <v>7026.3600000000006</v>
      </c>
      <c r="L17" s="12">
        <f>391.44+9222.96+11152.94</f>
        <v>20767.34</v>
      </c>
      <c r="M17" s="12">
        <v>0</v>
      </c>
      <c r="N17" s="33">
        <v>0</v>
      </c>
      <c r="O17" s="33">
        <v>1958</v>
      </c>
      <c r="P17" s="12">
        <v>5110.08</v>
      </c>
      <c r="Q17" s="13">
        <f t="shared" si="0"/>
        <v>60307.806000000004</v>
      </c>
    </row>
    <row r="18" spans="1:17" x14ac:dyDescent="0.2">
      <c r="A18" s="11" t="s">
        <v>7</v>
      </c>
      <c r="B18" s="77">
        <v>76978.83</v>
      </c>
      <c r="C18" s="78"/>
      <c r="D18" s="31">
        <f>50366.58+400</f>
        <v>50766.58</v>
      </c>
      <c r="E18" s="32"/>
      <c r="F18" s="12">
        <v>3832.56</v>
      </c>
      <c r="G18" s="12">
        <v>7545.42</v>
      </c>
      <c r="H18" s="12">
        <v>5748.74</v>
      </c>
      <c r="I18" s="12">
        <v>0</v>
      </c>
      <c r="J18" s="12">
        <v>7569.3060000000005</v>
      </c>
      <c r="K18" s="12">
        <v>7026.3600000000006</v>
      </c>
      <c r="L18" s="12">
        <f>5661.63+5041.55+9973.02</f>
        <v>20676.2</v>
      </c>
      <c r="M18" s="12">
        <v>8521.75</v>
      </c>
      <c r="N18" s="33">
        <v>483</v>
      </c>
      <c r="O18" s="33">
        <v>3890</v>
      </c>
      <c r="P18" s="12">
        <v>5110.08</v>
      </c>
      <c r="Q18" s="13">
        <f t="shared" si="0"/>
        <v>70403.415999999997</v>
      </c>
    </row>
    <row r="19" spans="1:17" x14ac:dyDescent="0.2">
      <c r="A19" s="11" t="s">
        <v>8</v>
      </c>
      <c r="B19" s="77">
        <v>76886.94</v>
      </c>
      <c r="C19" s="78"/>
      <c r="D19" s="31">
        <v>67078.95</v>
      </c>
      <c r="E19" s="32"/>
      <c r="F19" s="12">
        <v>3832.56</v>
      </c>
      <c r="G19" s="12">
        <v>7545.42</v>
      </c>
      <c r="H19" s="12">
        <v>5748.74</v>
      </c>
      <c r="I19" s="12">
        <v>0</v>
      </c>
      <c r="J19" s="12">
        <v>7569.3060000000005</v>
      </c>
      <c r="K19" s="12">
        <v>7026.3600000000006</v>
      </c>
      <c r="L19" s="12">
        <f>5194.55+10139.02+11524.07</f>
        <v>26857.64</v>
      </c>
      <c r="M19" s="12">
        <v>510</v>
      </c>
      <c r="N19" s="33">
        <v>0</v>
      </c>
      <c r="O19" s="33">
        <v>0</v>
      </c>
      <c r="P19" s="12">
        <v>5110.08</v>
      </c>
      <c r="Q19" s="13">
        <f t="shared" si="0"/>
        <v>64200.106</v>
      </c>
    </row>
    <row r="20" spans="1:17" x14ac:dyDescent="0.2">
      <c r="A20" s="11" t="s">
        <v>12</v>
      </c>
      <c r="B20" s="77">
        <v>83068.600000000006</v>
      </c>
      <c r="C20" s="78"/>
      <c r="D20" s="31">
        <f>90188.55+400</f>
        <v>90588.55</v>
      </c>
      <c r="E20" s="32"/>
      <c r="F20" s="12">
        <v>3832.56</v>
      </c>
      <c r="G20" s="12">
        <f>7545.42+2792</f>
        <v>10337.42</v>
      </c>
      <c r="H20" s="12">
        <v>5748.74</v>
      </c>
      <c r="I20" s="12">
        <v>0</v>
      </c>
      <c r="J20" s="12">
        <v>7569.3060000000005</v>
      </c>
      <c r="K20" s="12">
        <v>7026.3600000000006</v>
      </c>
      <c r="L20" s="12">
        <f>5113.31+6166.53+10230.3</f>
        <v>21510.14</v>
      </c>
      <c r="M20" s="12">
        <f>6000+8522</f>
        <v>14522</v>
      </c>
      <c r="N20" s="33">
        <v>0</v>
      </c>
      <c r="O20" s="33">
        <v>0</v>
      </c>
      <c r="P20" s="12">
        <v>5110.08</v>
      </c>
      <c r="Q20" s="13">
        <f t="shared" si="0"/>
        <v>75656.606</v>
      </c>
    </row>
    <row r="21" spans="1:17" x14ac:dyDescent="0.2">
      <c r="A21" s="11" t="s">
        <v>13</v>
      </c>
      <c r="B21" s="77">
        <v>77721.440000000002</v>
      </c>
      <c r="C21" s="78"/>
      <c r="D21" s="31">
        <f>74338.36+400</f>
        <v>74738.36</v>
      </c>
      <c r="E21" s="32"/>
      <c r="F21" s="12">
        <v>3832.56</v>
      </c>
      <c r="G21" s="12">
        <v>7545.42</v>
      </c>
      <c r="H21" s="12">
        <v>5748.74</v>
      </c>
      <c r="I21" s="12">
        <v>0</v>
      </c>
      <c r="J21" s="12">
        <v>7569.3060000000005</v>
      </c>
      <c r="K21" s="12">
        <v>7026.3600000000006</v>
      </c>
      <c r="L21" s="12">
        <f>8847.63+5531.34+9613.08</f>
        <v>23992.05</v>
      </c>
      <c r="M21" s="12">
        <f>25000</f>
        <v>25000</v>
      </c>
      <c r="N21" s="33">
        <f>1770+15121</f>
        <v>16891</v>
      </c>
      <c r="O21" s="33">
        <v>0</v>
      </c>
      <c r="P21" s="12">
        <v>5110.08</v>
      </c>
      <c r="Q21" s="13">
        <f t="shared" si="0"/>
        <v>102715.516</v>
      </c>
    </row>
    <row r="22" spans="1:17" x14ac:dyDescent="0.2">
      <c r="A22" s="11" t="s">
        <v>42</v>
      </c>
      <c r="B22" s="77">
        <v>80202.7</v>
      </c>
      <c r="C22" s="78"/>
      <c r="D22" s="31">
        <f>64273.08+149.06</f>
        <v>64422.14</v>
      </c>
      <c r="E22" s="32"/>
      <c r="F22" s="12">
        <v>3832.56</v>
      </c>
      <c r="G22" s="12">
        <v>7545.42</v>
      </c>
      <c r="H22" s="12">
        <v>5748.74</v>
      </c>
      <c r="I22" s="12">
        <v>0</v>
      </c>
      <c r="J22" s="12">
        <v>7569.3060000000005</v>
      </c>
      <c r="K22" s="12">
        <v>7026.3600000000006</v>
      </c>
      <c r="L22" s="12">
        <f>1787.4+13136.56+9190.26</f>
        <v>24114.22</v>
      </c>
      <c r="M22" s="12">
        <v>0</v>
      </c>
      <c r="N22" s="33">
        <v>880</v>
      </c>
      <c r="O22" s="33">
        <v>0</v>
      </c>
      <c r="P22" s="12">
        <v>5110.08</v>
      </c>
      <c r="Q22" s="13">
        <f t="shared" si="0"/>
        <v>61826.686000000002</v>
      </c>
    </row>
    <row r="23" spans="1:17" x14ac:dyDescent="0.2">
      <c r="A23" s="11" t="s">
        <v>43</v>
      </c>
      <c r="B23" s="77"/>
      <c r="C23" s="78"/>
      <c r="D23" s="31"/>
      <c r="E23" s="32"/>
      <c r="F23" s="12"/>
      <c r="G23" s="12"/>
      <c r="H23" s="12"/>
      <c r="I23" s="12"/>
      <c r="J23" s="12"/>
      <c r="K23" s="12"/>
      <c r="L23" s="12"/>
      <c r="M23" s="12"/>
      <c r="N23" s="33"/>
      <c r="O23" s="33"/>
      <c r="P23" s="12"/>
      <c r="Q23" s="13"/>
    </row>
    <row r="24" spans="1:17" x14ac:dyDescent="0.2">
      <c r="A24" s="11" t="s">
        <v>44</v>
      </c>
      <c r="B24" s="77"/>
      <c r="C24" s="78"/>
      <c r="D24" s="31"/>
      <c r="E24" s="32"/>
      <c r="F24" s="12"/>
      <c r="G24" s="12"/>
      <c r="H24" s="12"/>
      <c r="I24" s="12"/>
      <c r="J24" s="12"/>
      <c r="K24" s="12"/>
      <c r="L24" s="12"/>
      <c r="M24" s="12"/>
      <c r="N24" s="33"/>
      <c r="O24" s="33"/>
      <c r="P24" s="12"/>
      <c r="Q24" s="13"/>
    </row>
    <row r="25" spans="1:17" x14ac:dyDescent="0.2">
      <c r="A25" s="11" t="s">
        <v>45</v>
      </c>
      <c r="B25" s="77"/>
      <c r="C25" s="78"/>
      <c r="D25" s="31"/>
      <c r="E25" s="32"/>
      <c r="F25" s="12"/>
      <c r="G25" s="12"/>
      <c r="H25" s="12"/>
      <c r="I25" s="12"/>
      <c r="J25" s="12"/>
      <c r="K25" s="12"/>
      <c r="L25" s="12"/>
      <c r="M25" s="12"/>
      <c r="N25" s="33"/>
      <c r="O25" s="33"/>
      <c r="P25" s="12"/>
      <c r="Q25" s="13"/>
    </row>
    <row r="26" spans="1:17" x14ac:dyDescent="0.2">
      <c r="A26" s="39" t="s">
        <v>16</v>
      </c>
      <c r="B26" s="77">
        <v>0</v>
      </c>
      <c r="C26" s="78"/>
      <c r="D26" s="31">
        <f>1800+1800+1800</f>
        <v>5400</v>
      </c>
      <c r="E26" s="17"/>
      <c r="F26" s="12"/>
      <c r="G26" s="12"/>
      <c r="H26" s="12"/>
      <c r="I26" s="12"/>
      <c r="J26" s="12"/>
      <c r="K26" s="12"/>
      <c r="L26" s="12"/>
      <c r="M26" s="12"/>
      <c r="N26" s="33"/>
      <c r="O26" s="33"/>
      <c r="P26" s="12"/>
      <c r="Q26" s="13"/>
    </row>
    <row r="27" spans="1:17" x14ac:dyDescent="0.2">
      <c r="A27" s="14" t="s">
        <v>6</v>
      </c>
      <c r="B27" s="79">
        <f>SUM(B14:B26)</f>
        <v>701381.58000000007</v>
      </c>
      <c r="C27" s="80"/>
      <c r="D27" s="19">
        <f>SUM(D14:D26)</f>
        <v>607108.88</v>
      </c>
      <c r="E27" s="19"/>
      <c r="F27" s="19">
        <f t="shared" ref="F27:Q27" si="1">SUM(F14:F26)</f>
        <v>34493.040000000001</v>
      </c>
      <c r="G27" s="19">
        <f t="shared" si="1"/>
        <v>70700.78</v>
      </c>
      <c r="H27" s="19">
        <f t="shared" si="1"/>
        <v>51738.659999999989</v>
      </c>
      <c r="I27" s="19">
        <f t="shared" si="1"/>
        <v>5250</v>
      </c>
      <c r="J27" s="19">
        <f t="shared" si="1"/>
        <v>68123.753999999986</v>
      </c>
      <c r="K27" s="19">
        <f t="shared" si="1"/>
        <v>63237.240000000005</v>
      </c>
      <c r="L27" s="19">
        <f t="shared" si="1"/>
        <v>196347.05999999997</v>
      </c>
      <c r="M27" s="19">
        <f t="shared" si="1"/>
        <v>48933.75</v>
      </c>
      <c r="N27" s="19">
        <f t="shared" si="1"/>
        <v>18254</v>
      </c>
      <c r="O27" s="19">
        <f t="shared" si="1"/>
        <v>5848</v>
      </c>
      <c r="P27" s="19">
        <f t="shared" si="1"/>
        <v>45990.720000000008</v>
      </c>
      <c r="Q27" s="20">
        <f t="shared" si="1"/>
        <v>608917.00399999996</v>
      </c>
    </row>
    <row r="28" spans="1:17" x14ac:dyDescent="0.2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 t="s">
        <v>17</v>
      </c>
      <c r="P28" s="51">
        <f>SUM(E12+D27-Q27)</f>
        <v>-289763.65399999986</v>
      </c>
      <c r="Q28" s="51"/>
    </row>
    <row r="29" spans="1:17" x14ac:dyDescent="0.2">
      <c r="B29" t="s">
        <v>11</v>
      </c>
      <c r="C29">
        <v>380</v>
      </c>
      <c r="D29" t="s">
        <v>54</v>
      </c>
    </row>
    <row r="30" spans="1:17" x14ac:dyDescent="0.2">
      <c r="B30" t="s">
        <v>7</v>
      </c>
      <c r="C30">
        <v>8521.75</v>
      </c>
      <c r="D30" t="s">
        <v>46</v>
      </c>
      <c r="I30" s="35" t="s">
        <v>11</v>
      </c>
      <c r="J30" s="35">
        <v>531.24</v>
      </c>
      <c r="K30" s="35" t="s">
        <v>53</v>
      </c>
      <c r="L30" s="36">
        <v>5849.49</v>
      </c>
      <c r="M30" s="35" t="s">
        <v>52</v>
      </c>
      <c r="N30" s="35">
        <v>12357.47</v>
      </c>
      <c r="O30" s="37" t="s">
        <v>55</v>
      </c>
    </row>
    <row r="31" spans="1:17" x14ac:dyDescent="0.2">
      <c r="B31" t="s">
        <v>8</v>
      </c>
      <c r="C31">
        <v>510</v>
      </c>
      <c r="D31" t="s">
        <v>54</v>
      </c>
      <c r="I31" s="35" t="s">
        <v>10</v>
      </c>
      <c r="J31" s="35">
        <v>1258.2</v>
      </c>
      <c r="K31" s="35" t="s">
        <v>53</v>
      </c>
      <c r="L31" s="36">
        <v>14361.53</v>
      </c>
      <c r="M31" s="35" t="s">
        <v>52</v>
      </c>
      <c r="N31" s="35">
        <v>11158.3</v>
      </c>
      <c r="O31" s="37" t="s">
        <v>55</v>
      </c>
    </row>
    <row r="32" spans="1:17" x14ac:dyDescent="0.2">
      <c r="B32" t="s">
        <v>12</v>
      </c>
      <c r="C32">
        <v>8521.75</v>
      </c>
      <c r="D32" t="s">
        <v>46</v>
      </c>
      <c r="I32" s="35" t="s">
        <v>3</v>
      </c>
      <c r="J32" s="35">
        <v>0</v>
      </c>
      <c r="K32" s="35" t="s">
        <v>53</v>
      </c>
      <c r="L32" s="36">
        <v>3847.7</v>
      </c>
      <c r="M32" s="35" t="s">
        <v>52</v>
      </c>
      <c r="N32" s="35">
        <v>9065.5400000000009</v>
      </c>
      <c r="O32" s="37" t="s">
        <v>55</v>
      </c>
      <c r="Q32" s="4"/>
    </row>
    <row r="33" spans="2:17" x14ac:dyDescent="0.2">
      <c r="B33" t="s">
        <v>12</v>
      </c>
      <c r="C33">
        <v>6000</v>
      </c>
      <c r="D33" t="s">
        <v>59</v>
      </c>
      <c r="I33" s="35" t="s">
        <v>4</v>
      </c>
      <c r="J33" s="35">
        <v>391.44</v>
      </c>
      <c r="K33" s="35" t="s">
        <v>53</v>
      </c>
      <c r="L33" s="36">
        <v>11152.94</v>
      </c>
      <c r="M33" s="35" t="s">
        <v>52</v>
      </c>
      <c r="N33" s="35">
        <v>9222.9599999999991</v>
      </c>
      <c r="O33" s="37" t="s">
        <v>55</v>
      </c>
    </row>
    <row r="34" spans="2:17" x14ac:dyDescent="0.2">
      <c r="B34" t="s">
        <v>13</v>
      </c>
      <c r="C34" s="18">
        <v>25000</v>
      </c>
      <c r="D34" s="3" t="s">
        <v>60</v>
      </c>
      <c r="I34" s="35" t="s">
        <v>7</v>
      </c>
      <c r="J34" s="35">
        <v>5041.55</v>
      </c>
      <c r="K34" s="35" t="s">
        <v>53</v>
      </c>
      <c r="L34" s="36">
        <v>5661.63</v>
      </c>
      <c r="M34" s="35" t="s">
        <v>52</v>
      </c>
      <c r="N34" s="35">
        <v>9973.02</v>
      </c>
      <c r="O34" s="37" t="s">
        <v>55</v>
      </c>
      <c r="P34" s="4"/>
    </row>
    <row r="35" spans="2:17" x14ac:dyDescent="0.2">
      <c r="C35" s="18"/>
      <c r="F35" s="2"/>
      <c r="I35" s="35" t="s">
        <v>8</v>
      </c>
      <c r="J35" s="35">
        <v>10139.02</v>
      </c>
      <c r="K35" s="35" t="s">
        <v>53</v>
      </c>
      <c r="L35" s="36">
        <v>11524.07</v>
      </c>
      <c r="M35" s="35" t="s">
        <v>52</v>
      </c>
      <c r="N35" s="35">
        <v>5194.55</v>
      </c>
      <c r="O35" s="37" t="s">
        <v>55</v>
      </c>
    </row>
    <row r="36" spans="2:17" x14ac:dyDescent="0.2">
      <c r="I36" s="35" t="s">
        <v>12</v>
      </c>
      <c r="J36" s="35">
        <v>6166.53</v>
      </c>
      <c r="K36" s="35" t="s">
        <v>53</v>
      </c>
      <c r="L36" s="36">
        <v>5113.3100000000004</v>
      </c>
      <c r="M36" s="35" t="s">
        <v>52</v>
      </c>
      <c r="N36" s="35">
        <v>10230.299999999999</v>
      </c>
      <c r="O36" s="37" t="s">
        <v>55</v>
      </c>
      <c r="P36" s="4"/>
      <c r="Q36" s="4"/>
    </row>
    <row r="37" spans="2:17" x14ac:dyDescent="0.2">
      <c r="I37" s="35" t="s">
        <v>13</v>
      </c>
      <c r="J37" s="35">
        <v>8847.6299999999992</v>
      </c>
      <c r="K37" s="35" t="s">
        <v>53</v>
      </c>
      <c r="L37" s="36">
        <v>5531.34</v>
      </c>
      <c r="M37" s="35" t="s">
        <v>52</v>
      </c>
      <c r="N37" s="35">
        <v>9613.08</v>
      </c>
      <c r="O37" s="37" t="s">
        <v>55</v>
      </c>
      <c r="P37" s="4"/>
    </row>
    <row r="38" spans="2:17" x14ac:dyDescent="0.2">
      <c r="I38" s="35" t="s">
        <v>14</v>
      </c>
      <c r="J38" s="35">
        <v>1787.4</v>
      </c>
      <c r="K38" s="35" t="s">
        <v>53</v>
      </c>
      <c r="L38" s="36">
        <v>13136.56</v>
      </c>
      <c r="M38" s="35" t="s">
        <v>52</v>
      </c>
      <c r="N38" s="35">
        <v>9190.26</v>
      </c>
      <c r="O38" s="37" t="s">
        <v>55</v>
      </c>
    </row>
    <row r="39" spans="2:17" x14ac:dyDescent="0.2">
      <c r="I39" s="35" t="s">
        <v>15</v>
      </c>
      <c r="J39" s="35"/>
      <c r="K39" s="35" t="s">
        <v>53</v>
      </c>
      <c r="L39" s="36"/>
      <c r="M39" s="35" t="s">
        <v>52</v>
      </c>
      <c r="N39" s="35"/>
      <c r="O39" s="37" t="s">
        <v>55</v>
      </c>
    </row>
    <row r="40" spans="2:17" x14ac:dyDescent="0.2">
      <c r="E40" s="2"/>
      <c r="I40" s="35" t="s">
        <v>0</v>
      </c>
      <c r="J40" s="35"/>
      <c r="K40" s="35" t="s">
        <v>53</v>
      </c>
      <c r="L40" s="36"/>
      <c r="M40" s="35" t="s">
        <v>52</v>
      </c>
      <c r="N40" s="35"/>
      <c r="O40" s="37" t="s">
        <v>55</v>
      </c>
    </row>
    <row r="41" spans="2:17" x14ac:dyDescent="0.2">
      <c r="F41" s="2"/>
      <c r="I41" s="35" t="s">
        <v>2</v>
      </c>
      <c r="J41" s="35"/>
      <c r="K41" s="35" t="s">
        <v>53</v>
      </c>
      <c r="L41" s="36"/>
      <c r="M41" s="35" t="s">
        <v>52</v>
      </c>
      <c r="N41" s="35"/>
      <c r="O41" s="37" t="s">
        <v>55</v>
      </c>
    </row>
    <row r="42" spans="2:17" x14ac:dyDescent="0.2">
      <c r="J42" s="2"/>
      <c r="L42" s="2"/>
      <c r="N42" s="2"/>
      <c r="Q42" s="4"/>
    </row>
  </sheetData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N9:O9"/>
    <mergeCell ref="A10:E10"/>
    <mergeCell ref="A11:E11"/>
    <mergeCell ref="F11:Q11"/>
    <mergeCell ref="A12:D12"/>
    <mergeCell ref="A9:D9"/>
    <mergeCell ref="F9:M9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</mergeCells>
  <pageMargins left="0.21875" right="0.15625" top="0.312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2020-07-06T12:46:52Z</cp:lastPrinted>
  <dcterms:created xsi:type="dcterms:W3CDTF">2007-02-04T12:22:59Z</dcterms:created>
  <dcterms:modified xsi:type="dcterms:W3CDTF">2020-11-09T11:46:01Z</dcterms:modified>
</cp:coreProperties>
</file>