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65" windowWidth="12225" windowHeight="4635"/>
  </bookViews>
  <sheets>
    <sheet name="2020" sheetId="15" r:id="rId1"/>
  </sheets>
  <definedNames>
    <definedName name="_xlnm.Print_Area" localSheetId="0">'2020'!$A$2:$Q$30</definedName>
  </definedNames>
  <calcPr calcId="145621"/>
</workbook>
</file>

<file path=xl/calcChain.xml><?xml version="1.0" encoding="utf-8"?>
<calcChain xmlns="http://schemas.openxmlformats.org/spreadsheetml/2006/main">
  <c r="L25" i="15" l="1"/>
  <c r="D27" i="15" l="1"/>
  <c r="Q25" i="15" l="1"/>
  <c r="P29" i="15"/>
  <c r="O29" i="15"/>
  <c r="K29" i="15"/>
  <c r="J29" i="15"/>
  <c r="I29" i="15"/>
  <c r="H29" i="15"/>
  <c r="G29" i="15"/>
  <c r="F29" i="15"/>
  <c r="B29" i="15"/>
  <c r="D26" i="15"/>
  <c r="N24" i="15" l="1"/>
  <c r="N29" i="15" s="1"/>
  <c r="L24" i="15" l="1"/>
  <c r="Q24" i="15" l="1"/>
  <c r="L23" i="15" l="1"/>
  <c r="M23" i="15"/>
  <c r="M29" i="15" s="1"/>
  <c r="Q23" i="15" l="1"/>
  <c r="L22" i="15"/>
  <c r="Q22" i="15" l="1"/>
  <c r="L21" i="15" l="1"/>
  <c r="Q21" i="15" s="1"/>
  <c r="L20" i="15" l="1"/>
  <c r="Q20" i="15" l="1"/>
  <c r="L19" i="15" l="1"/>
  <c r="Q19" i="15" l="1"/>
  <c r="D19" i="15"/>
  <c r="L18" i="15" l="1"/>
  <c r="Q18" i="15" s="1"/>
  <c r="L17" i="15" l="1"/>
  <c r="Q17" i="15" l="1"/>
  <c r="L16" i="15" l="1"/>
  <c r="Q16" i="15" l="1"/>
  <c r="D16" i="15"/>
  <c r="D29" i="15" s="1"/>
  <c r="L15" i="15" l="1"/>
  <c r="Q15" i="15" l="1"/>
  <c r="L14" i="15" l="1"/>
  <c r="L29" i="15" s="1"/>
  <c r="Q14" i="15" l="1"/>
  <c r="Q29" i="15" s="1"/>
  <c r="P10" i="15"/>
  <c r="O10" i="15"/>
  <c r="N10" i="15"/>
  <c r="M10" i="15"/>
  <c r="L10" i="15"/>
  <c r="K10" i="15"/>
  <c r="J10" i="15"/>
  <c r="I10" i="15"/>
  <c r="H10" i="15"/>
  <c r="G10" i="15"/>
  <c r="F10" i="15"/>
  <c r="Q8" i="15"/>
  <c r="E8" i="15"/>
  <c r="Q10" i="15" l="1"/>
  <c r="P30" i="15"/>
</calcChain>
</file>

<file path=xl/comments1.xml><?xml version="1.0" encoding="utf-8"?>
<comments xmlns="http://schemas.openxmlformats.org/spreadsheetml/2006/main">
  <authors>
    <author>User</author>
  </authors>
  <commentList>
    <comment ref="M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500-ремонт навесов входной двери</t>
        </r>
      </text>
    </comment>
    <comment ref="M2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310-электролампочки
1500-замена эл.питания на ВПС</t>
        </r>
      </text>
    </comment>
  </commentList>
</comments>
</file>

<file path=xl/sharedStrings.xml><?xml version="1.0" encoding="utf-8"?>
<sst xmlns="http://schemas.openxmlformats.org/spreadsheetml/2006/main" count="94" uniqueCount="62">
  <si>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</si>
  <si>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</si>
  <si>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</si>
  <si>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</si>
  <si>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</si>
  <si>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</si>
  <si>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</si>
  <si>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</si>
  <si>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итого</t>
  </si>
  <si>
    <t>ремонт</t>
  </si>
  <si>
    <t>ИТОГО</t>
  </si>
  <si>
    <t>июль</t>
  </si>
  <si>
    <t>июнь</t>
  </si>
  <si>
    <t>май</t>
  </si>
  <si>
    <t>август</t>
  </si>
  <si>
    <t>сентябрь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</si>
  <si>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</si>
  <si>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</si>
  <si>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</si>
  <si>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</si>
  <si>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</si>
  <si>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</si>
  <si>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</si>
  <si>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</si>
  <si>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</si>
  <si>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</si>
  <si>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</si>
  <si>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</si>
  <si>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</si>
  <si>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</si>
  <si>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</si>
  <si>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</si>
  <si>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</si>
  <si>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</si>
  <si>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</si>
  <si>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</si>
  <si>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</si>
  <si>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</si>
  <si>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</si>
  <si>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</si>
  <si>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</si>
  <si>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</si>
  <si>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</si>
  <si>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</si>
  <si>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</si>
  <si>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</si>
  <si>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</si>
  <si>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</si>
  <si>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начислено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</si>
  <si>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</si>
  <si>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</si>
  <si>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</si>
  <si>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</si>
  <si>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</si>
  <si>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Нефрол.центр</t>
  </si>
  <si>
    <t>Работы по уборке придомовой территории</t>
  </si>
  <si>
    <t xml:space="preserve">общехозяйственные расходы </t>
  </si>
  <si>
    <t>Упр.имущ.и зем.отношений адм.ГГО СК</t>
  </si>
  <si>
    <t>Информация о доходах и расходах по дому __Бойко 110__на 2020год.</t>
  </si>
  <si>
    <t>ремонт навесов входной двери</t>
  </si>
  <si>
    <t>электролампочки</t>
  </si>
  <si>
    <t>замена эл.питания на ВПС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</si>
</sst>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р_."/>
  </numFmts>
  <fonts count="14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6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6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3" xfId="0" applyBorder="1"/>
    <xf numFmtId="0" fontId="0" fillId="0" borderId="0" xfId="0" applyFill="1" applyBorder="1"/>
    <xf numFmtId="4" fontId="0" fillId="0" borderId="0" xfId="0" applyNumberFormat="1"/>
    <xf numFmtId="0" fontId="2" fillId="6" borderId="7" xfId="0" applyFont="1" applyFill="1" applyBorder="1" applyAlignment="1"/>
    <xf numFmtId="0" fontId="2" fillId="6" borderId="7" xfId="0" applyFont="1" applyFill="1" applyBorder="1" applyAlignment="1">
      <alignment wrapText="1"/>
    </xf>
    <xf numFmtId="2" fontId="9" fillId="6" borderId="7" xfId="0" applyNumberFormat="1" applyFont="1" applyFill="1" applyBorder="1" applyAlignment="1"/>
    <xf numFmtId="2" fontId="9" fillId="0" borderId="5" xfId="0" applyNumberFormat="1" applyFont="1" applyBorder="1" applyAlignment="1">
      <alignment horizontal="center" vertical="top" wrapText="1"/>
    </xf>
    <xf numFmtId="4" fontId="7" fillId="6" borderId="3" xfId="0" applyNumberFormat="1" applyFont="1" applyFill="1" applyBorder="1" applyAlignment="1">
      <alignment horizontal="center"/>
    </xf>
    <xf numFmtId="2" fontId="1" fillId="7" borderId="5" xfId="0" applyNumberFormat="1" applyFont="1" applyFill="1" applyBorder="1" applyAlignment="1">
      <alignment horizontal="center" vertical="top" wrapText="1"/>
    </xf>
    <xf numFmtId="2" fontId="1" fillId="8" borderId="8" xfId="0" applyNumberFormat="1" applyFont="1" applyFill="1" applyBorder="1" applyAlignment="1">
      <alignment horizontal="center" vertical="top" wrapText="1"/>
    </xf>
    <xf numFmtId="2" fontId="1" fillId="8" borderId="13" xfId="0" applyNumberFormat="1" applyFont="1" applyFill="1" applyBorder="1" applyAlignment="1">
      <alignment horizontal="center" vertical="top" wrapText="1"/>
    </xf>
    <xf numFmtId="2" fontId="1" fillId="8" borderId="9" xfId="0" applyNumberFormat="1" applyFont="1" applyFill="1" applyBorder="1" applyAlignment="1">
      <alignment horizontal="center" vertical="top" wrapText="1"/>
    </xf>
    <xf numFmtId="17" fontId="7" fillId="2" borderId="3" xfId="0" applyNumberFormat="1" applyFont="1" applyFill="1" applyBorder="1" applyAlignment="1">
      <alignment horizontal="left"/>
    </xf>
    <xf numFmtId="165" fontId="1" fillId="8" borderId="3" xfId="0" applyNumberFormat="1" applyFont="1" applyFill="1" applyBorder="1"/>
    <xf numFmtId="165" fontId="1" fillId="8" borderId="5" xfId="0" applyNumberFormat="1" applyFont="1" applyFill="1" applyBorder="1"/>
    <xf numFmtId="4" fontId="1" fillId="8" borderId="3" xfId="0" applyNumberFormat="1" applyFont="1" applyFill="1" applyBorder="1"/>
    <xf numFmtId="17" fontId="7" fillId="9" borderId="3" xfId="0" applyNumberFormat="1" applyFont="1" applyFill="1" applyBorder="1" applyAlignment="1">
      <alignment horizontal="left" wrapText="1"/>
    </xf>
    <xf numFmtId="0" fontId="7" fillId="4" borderId="3" xfId="0" applyFont="1" applyFill="1" applyBorder="1"/>
    <xf numFmtId="165" fontId="1" fillId="4" borderId="3" xfId="0" applyNumberFormat="1" applyFont="1" applyFill="1" applyBorder="1"/>
    <xf numFmtId="4" fontId="9" fillId="4" borderId="3" xfId="0" applyNumberFormat="1" applyFont="1" applyFill="1" applyBorder="1"/>
    <xf numFmtId="0" fontId="7" fillId="0" borderId="0" xfId="0" applyFont="1" applyFill="1" applyBorder="1"/>
    <xf numFmtId="165" fontId="1" fillId="0" borderId="0" xfId="0" applyNumberFormat="1" applyFont="1" applyFill="1" applyBorder="1"/>
    <xf numFmtId="165" fontId="1" fillId="3" borderId="3" xfId="0" applyNumberFormat="1" applyFont="1" applyFill="1" applyBorder="1"/>
    <xf numFmtId="2" fontId="1" fillId="0" borderId="5" xfId="0" applyNumberFormat="1" applyFont="1" applyBorder="1" applyAlignment="1">
      <alignment vertical="top" textRotation="90" wrapText="1"/>
    </xf>
    <xf numFmtId="2" fontId="1" fillId="0" borderId="5" xfId="0" applyNumberFormat="1" applyFont="1" applyBorder="1" applyAlignment="1">
      <alignment horizontal="center" vertical="top"/>
    </xf>
    <xf numFmtId="2" fontId="9" fillId="6" borderId="5" xfId="0" applyNumberFormat="1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4" fontId="1" fillId="3" borderId="3" xfId="0" applyNumberFormat="1" applyFont="1" applyFill="1" applyBorder="1"/>
    <xf numFmtId="165" fontId="3" fillId="10" borderId="3" xfId="0" applyNumberFormat="1" applyFont="1" applyFill="1" applyBorder="1"/>
    <xf numFmtId="165" fontId="1" fillId="3" borderId="3" xfId="0" applyNumberFormat="1" applyFont="1" applyFill="1" applyBorder="1" applyAlignment="1"/>
    <xf numFmtId="165" fontId="3" fillId="7" borderId="3" xfId="0" applyNumberFormat="1" applyFont="1" applyFill="1" applyBorder="1"/>
    <xf numFmtId="165" fontId="3" fillId="4" borderId="3" xfId="0" applyNumberFormat="1" applyFont="1" applyFill="1" applyBorder="1"/>
    <xf numFmtId="165" fontId="10" fillId="0" borderId="0" xfId="0" applyNumberFormat="1" applyFont="1" applyFill="1" applyBorder="1"/>
    <xf numFmtId="2" fontId="1" fillId="6" borderId="3" xfId="0" applyNumberFormat="1" applyFont="1" applyFill="1" applyBorder="1" applyAlignment="1">
      <alignment horizontal="right" vertical="top" wrapText="1"/>
    </xf>
    <xf numFmtId="165" fontId="11" fillId="4" borderId="3" xfId="0" applyNumberFormat="1" applyFont="1" applyFill="1" applyBorder="1"/>
    <xf numFmtId="4" fontId="3" fillId="6" borderId="3" xfId="0" applyNumberFormat="1" applyFont="1" applyFill="1" applyBorder="1"/>
    <xf numFmtId="4" fontId="1" fillId="6" borderId="3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 vertical="top"/>
    </xf>
    <xf numFmtId="0" fontId="0" fillId="8" borderId="0" xfId="0" applyFill="1"/>
    <xf numFmtId="2" fontId="9" fillId="6" borderId="4" xfId="0" applyNumberFormat="1" applyFont="1" applyFill="1" applyBorder="1" applyAlignment="1">
      <alignment vertical="top" wrapText="1"/>
    </xf>
    <xf numFmtId="2" fontId="9" fillId="6" borderId="9" xfId="0" applyNumberFormat="1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left" vertical="top" textRotation="90" wrapText="1"/>
    </xf>
    <xf numFmtId="2" fontId="2" fillId="8" borderId="4" xfId="0" applyNumberFormat="1" applyFont="1" applyFill="1" applyBorder="1" applyAlignment="1">
      <alignment horizontal="center" vertical="top" wrapText="1"/>
    </xf>
    <xf numFmtId="0" fontId="13" fillId="6" borderId="3" xfId="0" applyNumberFormat="1" applyFont="1" applyFill="1" applyBorder="1" applyAlignment="1">
      <alignment wrapText="1"/>
    </xf>
    <xf numFmtId="165" fontId="0" fillId="0" borderId="0" xfId="0" applyNumberFormat="1"/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left" wrapText="1"/>
    </xf>
    <xf numFmtId="2" fontId="9" fillId="0" borderId="14" xfId="0" applyNumberFormat="1" applyFont="1" applyBorder="1" applyAlignment="1">
      <alignment horizontal="left" wrapText="1"/>
    </xf>
    <xf numFmtId="2" fontId="9" fillId="0" borderId="10" xfId="0" applyNumberFormat="1" applyFont="1" applyBorder="1" applyAlignment="1">
      <alignment horizontal="left" wrapText="1"/>
    </xf>
    <xf numFmtId="2" fontId="9" fillId="0" borderId="12" xfId="0" applyNumberFormat="1" applyFont="1" applyBorder="1" applyAlignment="1">
      <alignment horizontal="left" wrapText="1"/>
    </xf>
    <xf numFmtId="2" fontId="9" fillId="0" borderId="1" xfId="0" applyNumberFormat="1" applyFont="1" applyBorder="1" applyAlignment="1">
      <alignment horizontal="left" textRotation="90" wrapText="1"/>
    </xf>
    <xf numFmtId="2" fontId="9" fillId="0" borderId="2" xfId="0" applyNumberFormat="1" applyFont="1" applyBorder="1" applyAlignment="1">
      <alignment horizontal="left" textRotation="90" wrapText="1"/>
    </xf>
    <xf numFmtId="2" fontId="9" fillId="0" borderId="5" xfId="0" applyNumberFormat="1" applyFont="1" applyBorder="1" applyAlignment="1">
      <alignment horizontal="left" textRotation="90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left" vertical="top" textRotation="90" wrapText="1"/>
    </xf>
    <xf numFmtId="2" fontId="1" fillId="0" borderId="5" xfId="0" applyNumberFormat="1" applyFont="1" applyBorder="1" applyAlignment="1">
      <alignment horizontal="left" vertical="top" textRotation="90" wrapText="1"/>
    </xf>
    <xf numFmtId="2" fontId="7" fillId="0" borderId="1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2" fontId="2" fillId="8" borderId="4" xfId="0" applyNumberFormat="1" applyFont="1" applyFill="1" applyBorder="1" applyAlignment="1">
      <alignment horizontal="center" vertical="top" wrapText="1"/>
    </xf>
    <xf numFmtId="2" fontId="2" fillId="8" borderId="8" xfId="0" applyNumberFormat="1" applyFont="1" applyFill="1" applyBorder="1" applyAlignment="1">
      <alignment horizontal="center" vertical="top" wrapText="1"/>
    </xf>
    <xf numFmtId="2" fontId="2" fillId="8" borderId="9" xfId="0" applyNumberFormat="1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wrapText="1"/>
    </xf>
    <xf numFmtId="0" fontId="0" fillId="5" borderId="9" xfId="0" applyFill="1" applyBorder="1"/>
    <xf numFmtId="165" fontId="1" fillId="4" borderId="4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2:S43"/>
  <sheetViews>
    <sheetView tabSelected="1" topLeftCell="A6" zoomScaleNormal="100" workbookViewId="0">
      <selection activeCell="D25" sqref="D25"/>
    </sheetView>
  </sheetViews>
  <sheetFormatPr defaultRowHeight="12.75" x14ac:dyDescent="0.2"/>
  <cols>
    <col min="2" max="2" width="7.42578125" customWidth="1"/>
    <col min="3" max="3" width="6.5703125" customWidth="1"/>
    <col min="4" max="4" width="9" customWidth="1"/>
    <col min="5" max="5" width="8" customWidth="1"/>
    <col min="12" max="12" width="10" customWidth="1"/>
    <col min="13" max="13" width="9.140625" customWidth="1"/>
    <col min="14" max="14" width="7.85546875" customWidth="1"/>
    <col min="16" max="16" width="10.7109375" bestFit="1" customWidth="1"/>
  </cols>
  <sheetData>
    <row r="2" spans="1:17" ht="15.75" x14ac:dyDescent="0.25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0.75" customHeight="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2">
      <c r="A4" s="50"/>
      <c r="B4" s="47"/>
      <c r="C4" s="47"/>
      <c r="D4" s="47"/>
      <c r="E4" s="51"/>
      <c r="F4" s="48" t="s">
        <v>18</v>
      </c>
      <c r="G4" s="52"/>
      <c r="H4" s="52"/>
      <c r="I4" s="52"/>
      <c r="J4" s="52"/>
      <c r="K4" s="52"/>
      <c r="L4" s="52"/>
      <c r="M4" s="52"/>
      <c r="N4" s="52"/>
      <c r="O4" s="52"/>
      <c r="P4" s="49"/>
      <c r="Q4" s="1"/>
    </row>
    <row r="5" spans="1:17" ht="12.75" customHeight="1" x14ac:dyDescent="0.2">
      <c r="A5" s="4"/>
      <c r="B5" s="55" t="s">
        <v>19</v>
      </c>
      <c r="C5" s="56"/>
      <c r="D5" s="56"/>
      <c r="E5" s="57"/>
      <c r="F5" s="58" t="s">
        <v>2</v>
      </c>
      <c r="G5" s="59"/>
      <c r="H5" s="59"/>
      <c r="I5" s="59"/>
      <c r="J5" s="59"/>
      <c r="K5" s="59"/>
      <c r="L5" s="59"/>
      <c r="M5" s="59"/>
      <c r="N5" s="60" t="s">
        <v>20</v>
      </c>
      <c r="O5" s="61"/>
      <c r="P5" s="64" t="s">
        <v>21</v>
      </c>
      <c r="Q5" s="67" t="s">
        <v>10</v>
      </c>
    </row>
    <row r="6" spans="1:17" x14ac:dyDescent="0.2">
      <c r="A6" s="5"/>
      <c r="B6" s="70" t="s">
        <v>22</v>
      </c>
      <c r="C6" s="70" t="s">
        <v>9</v>
      </c>
      <c r="D6" s="70" t="s">
        <v>23</v>
      </c>
      <c r="E6" s="74" t="s">
        <v>8</v>
      </c>
      <c r="F6" s="72" t="s">
        <v>24</v>
      </c>
      <c r="G6" s="72" t="s">
        <v>55</v>
      </c>
      <c r="H6" s="72" t="s">
        <v>25</v>
      </c>
      <c r="I6" s="72" t="s">
        <v>26</v>
      </c>
      <c r="J6" s="72" t="s">
        <v>27</v>
      </c>
      <c r="K6" s="72" t="s">
        <v>56</v>
      </c>
      <c r="L6" s="79" t="s">
        <v>28</v>
      </c>
      <c r="M6" s="81"/>
      <c r="N6" s="62"/>
      <c r="O6" s="63"/>
      <c r="P6" s="65"/>
      <c r="Q6" s="68"/>
    </row>
    <row r="7" spans="1:17" ht="129.75" x14ac:dyDescent="0.2">
      <c r="A7" s="6"/>
      <c r="B7" s="71"/>
      <c r="C7" s="71"/>
      <c r="D7" s="71"/>
      <c r="E7" s="75"/>
      <c r="F7" s="73"/>
      <c r="G7" s="73"/>
      <c r="H7" s="73"/>
      <c r="I7" s="73"/>
      <c r="J7" s="73"/>
      <c r="K7" s="73"/>
      <c r="L7" s="24" t="s">
        <v>49</v>
      </c>
      <c r="M7" s="24" t="s">
        <v>51</v>
      </c>
      <c r="N7" s="43" t="s">
        <v>29</v>
      </c>
      <c r="O7" s="43" t="s">
        <v>30</v>
      </c>
      <c r="P7" s="66"/>
      <c r="Q7" s="69"/>
    </row>
    <row r="8" spans="1:17" x14ac:dyDescent="0.2">
      <c r="A8" s="45" t="s">
        <v>50</v>
      </c>
      <c r="B8" s="25">
        <v>11.1</v>
      </c>
      <c r="C8" s="39">
        <v>2.2999999999999998</v>
      </c>
      <c r="D8" s="25">
        <v>1.6</v>
      </c>
      <c r="E8" s="8">
        <f>SUM(B8:D8)</f>
        <v>14.999999999999998</v>
      </c>
      <c r="F8" s="35">
        <v>1.2</v>
      </c>
      <c r="G8" s="35">
        <v>1.84</v>
      </c>
      <c r="H8" s="35">
        <v>1.8</v>
      </c>
      <c r="I8" s="35">
        <v>0.26</v>
      </c>
      <c r="J8" s="35">
        <v>2.8</v>
      </c>
      <c r="K8" s="35">
        <v>2.2000000000000002</v>
      </c>
      <c r="L8" s="35">
        <v>0</v>
      </c>
      <c r="M8" s="35">
        <v>1</v>
      </c>
      <c r="N8" s="41">
        <v>1.3</v>
      </c>
      <c r="O8" s="42">
        <v>1</v>
      </c>
      <c r="P8" s="26">
        <v>1.6</v>
      </c>
      <c r="Q8" s="7">
        <f>SUM(F8:P8)</f>
        <v>15</v>
      </c>
    </row>
    <row r="9" spans="1:17" x14ac:dyDescent="0.2">
      <c r="A9" s="76" t="s">
        <v>31</v>
      </c>
      <c r="B9" s="77"/>
      <c r="C9" s="77"/>
      <c r="D9" s="78"/>
      <c r="E9" s="38">
        <v>2507.1</v>
      </c>
      <c r="F9" s="79" t="s">
        <v>32</v>
      </c>
      <c r="G9" s="80"/>
      <c r="H9" s="80"/>
      <c r="I9" s="80"/>
      <c r="J9" s="80"/>
      <c r="K9" s="80"/>
      <c r="L9" s="80"/>
      <c r="M9" s="81"/>
      <c r="N9" s="82" t="s">
        <v>33</v>
      </c>
      <c r="O9" s="83"/>
      <c r="P9" s="7" t="s">
        <v>34</v>
      </c>
      <c r="Q9" s="7"/>
    </row>
    <row r="10" spans="1:17" x14ac:dyDescent="0.2">
      <c r="A10" s="84" t="s">
        <v>35</v>
      </c>
      <c r="B10" s="85"/>
      <c r="C10" s="85"/>
      <c r="D10" s="85"/>
      <c r="E10" s="86"/>
      <c r="F10" s="9">
        <f>F8*E9</f>
        <v>3008.52</v>
      </c>
      <c r="G10" s="9">
        <f>G8*E9</f>
        <v>4613.0640000000003</v>
      </c>
      <c r="H10" s="9">
        <f>H8*E9</f>
        <v>4512.78</v>
      </c>
      <c r="I10" s="9">
        <f>I8*E9</f>
        <v>651.846</v>
      </c>
      <c r="J10" s="9">
        <f>E9*J8</f>
        <v>7019.8799999999992</v>
      </c>
      <c r="K10" s="9">
        <f>K8*E9</f>
        <v>5515.62</v>
      </c>
      <c r="L10" s="9">
        <f>E9*L8</f>
        <v>0</v>
      </c>
      <c r="M10" s="9">
        <f>M8*E9</f>
        <v>2507.1</v>
      </c>
      <c r="N10" s="9">
        <f>N8*E9</f>
        <v>3259.23</v>
      </c>
      <c r="O10" s="9">
        <f>O8*E9</f>
        <v>2507.1</v>
      </c>
      <c r="P10" s="9">
        <f>P8*E9</f>
        <v>4011.36</v>
      </c>
      <c r="Q10" s="9">
        <f>F10+G10+H10+I10+J10+K10+L10+M10+N10+O10+P10</f>
        <v>37606.5</v>
      </c>
    </row>
    <row r="11" spans="1:17" x14ac:dyDescent="0.2">
      <c r="A11" s="95" t="s">
        <v>36</v>
      </c>
      <c r="B11" s="95"/>
      <c r="C11" s="95"/>
      <c r="D11" s="95"/>
      <c r="E11" s="96"/>
      <c r="F11" s="87" t="s">
        <v>37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x14ac:dyDescent="0.2">
      <c r="A12" s="90" t="s">
        <v>38</v>
      </c>
      <c r="B12" s="90"/>
      <c r="C12" s="90"/>
      <c r="D12" s="91"/>
      <c r="E12" s="37">
        <v>21286.709999999963</v>
      </c>
      <c r="F12" s="44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2"/>
    </row>
    <row r="13" spans="1:17" x14ac:dyDescent="0.2">
      <c r="A13" s="27"/>
      <c r="B13" s="97" t="s">
        <v>48</v>
      </c>
      <c r="C13" s="97"/>
      <c r="D13" s="28" t="s">
        <v>36</v>
      </c>
      <c r="E13" s="29" t="s">
        <v>17</v>
      </c>
      <c r="F13" s="44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2"/>
    </row>
    <row r="14" spans="1:17" x14ac:dyDescent="0.2">
      <c r="A14" s="13" t="s">
        <v>39</v>
      </c>
      <c r="B14" s="93">
        <v>45173.120000000003</v>
      </c>
      <c r="C14" s="98"/>
      <c r="D14" s="30">
        <v>44147.72</v>
      </c>
      <c r="E14" s="31"/>
      <c r="F14" s="14">
        <v>3008.52</v>
      </c>
      <c r="G14" s="14">
        <v>4605.75</v>
      </c>
      <c r="H14" s="15">
        <v>4512.78</v>
      </c>
      <c r="I14" s="14">
        <v>1500</v>
      </c>
      <c r="J14" s="14">
        <v>7019.8799999999992</v>
      </c>
      <c r="K14" s="14">
        <v>5515.62</v>
      </c>
      <c r="L14" s="14">
        <f>14697.4+4366.09</f>
        <v>19063.489999999998</v>
      </c>
      <c r="M14" s="14">
        <v>0</v>
      </c>
      <c r="N14" s="32">
        <v>0</v>
      </c>
      <c r="O14" s="32">
        <v>0</v>
      </c>
      <c r="P14" s="14">
        <v>4011.36</v>
      </c>
      <c r="Q14" s="16">
        <f t="shared" ref="Q14:Q25" si="0">SUM(F14:P14)</f>
        <v>49237.399999999994</v>
      </c>
    </row>
    <row r="15" spans="1:17" x14ac:dyDescent="0.2">
      <c r="A15" s="13" t="s">
        <v>40</v>
      </c>
      <c r="B15" s="93">
        <v>49111.63</v>
      </c>
      <c r="C15" s="94"/>
      <c r="D15" s="30">
        <v>47253.57</v>
      </c>
      <c r="E15" s="31"/>
      <c r="F15" s="14">
        <v>3008.52</v>
      </c>
      <c r="G15" s="14">
        <v>4605.75</v>
      </c>
      <c r="H15" s="15">
        <v>4512.78</v>
      </c>
      <c r="I15" s="14">
        <v>1500</v>
      </c>
      <c r="J15" s="14">
        <v>7019.8799999999992</v>
      </c>
      <c r="K15" s="14">
        <v>5515.62</v>
      </c>
      <c r="L15" s="14">
        <f>14355.6+1120.46</f>
        <v>15476.060000000001</v>
      </c>
      <c r="M15" s="14">
        <v>0</v>
      </c>
      <c r="N15" s="32">
        <v>0</v>
      </c>
      <c r="O15" s="32">
        <v>0</v>
      </c>
      <c r="P15" s="14">
        <v>4011.36</v>
      </c>
      <c r="Q15" s="16">
        <f t="shared" si="0"/>
        <v>45649.97</v>
      </c>
    </row>
    <row r="16" spans="1:17" x14ac:dyDescent="0.2">
      <c r="A16" s="13" t="s">
        <v>6</v>
      </c>
      <c r="B16" s="93">
        <v>45523.91</v>
      </c>
      <c r="C16" s="94"/>
      <c r="D16" s="30">
        <f>42348.63+400</f>
        <v>42748.63</v>
      </c>
      <c r="E16" s="31"/>
      <c r="F16" s="14">
        <v>3008.52</v>
      </c>
      <c r="G16" s="14">
        <v>4605.75</v>
      </c>
      <c r="H16" s="15">
        <v>4512.78</v>
      </c>
      <c r="I16" s="14">
        <v>1500</v>
      </c>
      <c r="J16" s="14">
        <v>7019.8799999999992</v>
      </c>
      <c r="K16" s="14">
        <v>5515.62</v>
      </c>
      <c r="L16" s="14">
        <f>16064.6+2620.58</f>
        <v>18685.18</v>
      </c>
      <c r="M16" s="14">
        <v>0</v>
      </c>
      <c r="N16" s="32">
        <v>0</v>
      </c>
      <c r="O16" s="32">
        <v>0</v>
      </c>
      <c r="P16" s="14">
        <v>4011.36</v>
      </c>
      <c r="Q16" s="16">
        <f t="shared" si="0"/>
        <v>48859.09</v>
      </c>
    </row>
    <row r="17" spans="1:19" x14ac:dyDescent="0.2">
      <c r="A17" s="13" t="s">
        <v>41</v>
      </c>
      <c r="B17" s="93">
        <v>48733.03</v>
      </c>
      <c r="C17" s="94"/>
      <c r="D17" s="30">
        <v>42618.37</v>
      </c>
      <c r="E17" s="31"/>
      <c r="F17" s="14">
        <v>3008.52</v>
      </c>
      <c r="G17" s="14">
        <v>4605.75</v>
      </c>
      <c r="H17" s="15">
        <v>4512.78</v>
      </c>
      <c r="I17" s="14">
        <v>750</v>
      </c>
      <c r="J17" s="14">
        <v>7019.8799999999992</v>
      </c>
      <c r="K17" s="14">
        <v>5515.62</v>
      </c>
      <c r="L17" s="14">
        <f>17773.6+2754.85</f>
        <v>20528.449999999997</v>
      </c>
      <c r="M17" s="14">
        <v>500</v>
      </c>
      <c r="N17" s="32">
        <v>0</v>
      </c>
      <c r="O17" s="32">
        <v>0</v>
      </c>
      <c r="P17" s="14">
        <v>4011.36</v>
      </c>
      <c r="Q17" s="16">
        <f t="shared" si="0"/>
        <v>50452.36</v>
      </c>
    </row>
    <row r="18" spans="1:19" x14ac:dyDescent="0.2">
      <c r="A18" s="13" t="s">
        <v>13</v>
      </c>
      <c r="B18" s="93">
        <v>50576.34</v>
      </c>
      <c r="C18" s="94"/>
      <c r="D18" s="30">
        <v>44701.19</v>
      </c>
      <c r="E18" s="31"/>
      <c r="F18" s="14">
        <v>3008.52</v>
      </c>
      <c r="G18" s="14">
        <v>4605.75</v>
      </c>
      <c r="H18" s="15">
        <v>4512.78</v>
      </c>
      <c r="I18" s="14">
        <v>0</v>
      </c>
      <c r="J18" s="14">
        <v>7019.8799999999992</v>
      </c>
      <c r="K18" s="14">
        <v>5515.62</v>
      </c>
      <c r="L18" s="14">
        <f>15210.1+2486.31</f>
        <v>17696.41</v>
      </c>
      <c r="M18" s="14">
        <v>2374.6</v>
      </c>
      <c r="N18" s="32">
        <v>0</v>
      </c>
      <c r="O18" s="32">
        <v>15585</v>
      </c>
      <c r="P18" s="14">
        <v>4011.36</v>
      </c>
      <c r="Q18" s="16">
        <f t="shared" si="0"/>
        <v>64329.919999999998</v>
      </c>
    </row>
    <row r="19" spans="1:19" x14ac:dyDescent="0.2">
      <c r="A19" s="13" t="s">
        <v>12</v>
      </c>
      <c r="B19" s="93">
        <v>47744.46</v>
      </c>
      <c r="C19" s="94"/>
      <c r="D19" s="30">
        <f>51944.78+400</f>
        <v>52344.78</v>
      </c>
      <c r="E19" s="31"/>
      <c r="F19" s="14">
        <v>3008.52</v>
      </c>
      <c r="G19" s="14">
        <v>4605.75</v>
      </c>
      <c r="H19" s="15">
        <v>4512.78</v>
      </c>
      <c r="I19" s="14">
        <v>0</v>
      </c>
      <c r="J19" s="14">
        <v>7019.8799999999992</v>
      </c>
      <c r="K19" s="14">
        <v>5515.62</v>
      </c>
      <c r="L19" s="14">
        <f>4865.04+6148.64</f>
        <v>11013.68</v>
      </c>
      <c r="M19" s="14">
        <v>0</v>
      </c>
      <c r="N19" s="32">
        <v>533</v>
      </c>
      <c r="O19" s="32">
        <v>0</v>
      </c>
      <c r="P19" s="14">
        <v>4011.36</v>
      </c>
      <c r="Q19" s="16">
        <f t="shared" si="0"/>
        <v>40220.589999999997</v>
      </c>
    </row>
    <row r="20" spans="1:19" x14ac:dyDescent="0.2">
      <c r="A20" s="13" t="s">
        <v>11</v>
      </c>
      <c r="B20" s="93">
        <v>51064.77</v>
      </c>
      <c r="C20" s="94"/>
      <c r="D20" s="30">
        <v>49835.5</v>
      </c>
      <c r="E20" s="31"/>
      <c r="F20" s="14">
        <v>3008.52</v>
      </c>
      <c r="G20" s="14">
        <v>4605.75</v>
      </c>
      <c r="H20" s="15">
        <v>4512.78</v>
      </c>
      <c r="I20" s="14">
        <v>0</v>
      </c>
      <c r="J20" s="14">
        <v>7019.8799999999992</v>
      </c>
      <c r="K20" s="14">
        <v>5515.62</v>
      </c>
      <c r="L20" s="14">
        <f>13137.39+3615.84</f>
        <v>16753.23</v>
      </c>
      <c r="M20" s="14">
        <v>0</v>
      </c>
      <c r="N20" s="32">
        <v>612</v>
      </c>
      <c r="O20" s="32">
        <v>0</v>
      </c>
      <c r="P20" s="14">
        <v>4011.36</v>
      </c>
      <c r="Q20" s="16">
        <f t="shared" si="0"/>
        <v>46039.14</v>
      </c>
    </row>
    <row r="21" spans="1:19" x14ac:dyDescent="0.2">
      <c r="A21" s="13" t="s">
        <v>14</v>
      </c>
      <c r="B21" s="93">
        <v>46801.19</v>
      </c>
      <c r="C21" s="94"/>
      <c r="D21" s="30">
        <v>39535.660000000003</v>
      </c>
      <c r="E21" s="31"/>
      <c r="F21" s="14">
        <v>3008.52</v>
      </c>
      <c r="G21" s="14">
        <v>4605.75</v>
      </c>
      <c r="H21" s="15">
        <v>4512.78</v>
      </c>
      <c r="I21" s="14">
        <v>0</v>
      </c>
      <c r="J21" s="14">
        <v>7019.8799999999992</v>
      </c>
      <c r="K21" s="14">
        <v>5515.62</v>
      </c>
      <c r="L21" s="14">
        <f>15997.23+5015.52</f>
        <v>21012.75</v>
      </c>
      <c r="M21" s="14">
        <v>0</v>
      </c>
      <c r="N21" s="32">
        <v>12977</v>
      </c>
      <c r="O21" s="32">
        <v>0</v>
      </c>
      <c r="P21" s="14">
        <v>4011.36</v>
      </c>
      <c r="Q21" s="16">
        <f t="shared" si="0"/>
        <v>62663.66</v>
      </c>
    </row>
    <row r="22" spans="1:19" x14ac:dyDescent="0.2">
      <c r="A22" s="13" t="s">
        <v>42</v>
      </c>
      <c r="B22" s="93">
        <v>51060.76</v>
      </c>
      <c r="C22" s="94"/>
      <c r="D22" s="30">
        <v>40873.589999999997</v>
      </c>
      <c r="E22" s="31"/>
      <c r="F22" s="14">
        <v>3008.52</v>
      </c>
      <c r="G22" s="14">
        <v>4605.75</v>
      </c>
      <c r="H22" s="15">
        <v>4512.78</v>
      </c>
      <c r="I22" s="14">
        <v>0</v>
      </c>
      <c r="J22" s="14">
        <v>7019.8799999999992</v>
      </c>
      <c r="K22" s="14">
        <v>5515.62</v>
      </c>
      <c r="L22" s="14">
        <f>14209.83+1880.82</f>
        <v>16090.65</v>
      </c>
      <c r="M22" s="14">
        <v>0</v>
      </c>
      <c r="N22" s="32">
        <v>0</v>
      </c>
      <c r="O22" s="32">
        <v>0</v>
      </c>
      <c r="P22" s="14">
        <v>4011.36</v>
      </c>
      <c r="Q22" s="16">
        <f t="shared" si="0"/>
        <v>44764.56</v>
      </c>
    </row>
    <row r="23" spans="1:19" x14ac:dyDescent="0.2">
      <c r="A23" s="13" t="s">
        <v>43</v>
      </c>
      <c r="B23" s="93">
        <v>46138.720000000001</v>
      </c>
      <c r="C23" s="94"/>
      <c r="D23" s="30">
        <v>52562.86</v>
      </c>
      <c r="E23" s="31"/>
      <c r="F23" s="14">
        <v>3008.52</v>
      </c>
      <c r="G23" s="14">
        <v>4605.75</v>
      </c>
      <c r="H23" s="15">
        <v>4512.78</v>
      </c>
      <c r="I23" s="14">
        <v>435.5</v>
      </c>
      <c r="J23" s="14">
        <v>7019.8799999999992</v>
      </c>
      <c r="K23" s="14">
        <v>5515.62</v>
      </c>
      <c r="L23" s="14">
        <f>15103.53+4942.62</f>
        <v>20046.150000000001</v>
      </c>
      <c r="M23" s="14">
        <f>310+1500</f>
        <v>1810</v>
      </c>
      <c r="N23" s="32">
        <v>1148</v>
      </c>
      <c r="O23" s="32">
        <v>0</v>
      </c>
      <c r="P23" s="14">
        <v>4011.36</v>
      </c>
      <c r="Q23" s="16">
        <f t="shared" si="0"/>
        <v>52113.56</v>
      </c>
    </row>
    <row r="24" spans="1:19" x14ac:dyDescent="0.2">
      <c r="A24" s="13" t="s">
        <v>44</v>
      </c>
      <c r="B24" s="93">
        <v>50094.19</v>
      </c>
      <c r="C24" s="94"/>
      <c r="D24" s="30">
        <v>44202.17</v>
      </c>
      <c r="E24" s="31"/>
      <c r="F24" s="14">
        <v>3008.52</v>
      </c>
      <c r="G24" s="14">
        <v>4605.75</v>
      </c>
      <c r="H24" s="15">
        <v>4512.78</v>
      </c>
      <c r="I24" s="14">
        <v>1500</v>
      </c>
      <c r="J24" s="14">
        <v>7019.8799999999992</v>
      </c>
      <c r="K24" s="14">
        <v>5515.62</v>
      </c>
      <c r="L24" s="14">
        <f>16801.56+2604.96</f>
        <v>19406.52</v>
      </c>
      <c r="M24" s="14">
        <v>0</v>
      </c>
      <c r="N24" s="32">
        <f>1799+1799+1952</f>
        <v>5550</v>
      </c>
      <c r="O24" s="32">
        <v>0</v>
      </c>
      <c r="P24" s="14">
        <v>4011.36</v>
      </c>
      <c r="Q24" s="16">
        <f t="shared" si="0"/>
        <v>55130.43</v>
      </c>
    </row>
    <row r="25" spans="1:19" x14ac:dyDescent="0.2">
      <c r="A25" s="13" t="s">
        <v>45</v>
      </c>
      <c r="B25" s="93">
        <v>49454.6</v>
      </c>
      <c r="C25" s="94"/>
      <c r="D25" s="30">
        <v>71390.69</v>
      </c>
      <c r="E25" s="31"/>
      <c r="F25" s="14">
        <v>3008.52</v>
      </c>
      <c r="G25" s="14">
        <v>4605.75</v>
      </c>
      <c r="H25" s="15">
        <v>4512.78</v>
      </c>
      <c r="I25" s="14">
        <v>1500</v>
      </c>
      <c r="J25" s="14">
        <v>7019.8799999999992</v>
      </c>
      <c r="K25" s="14">
        <v>5515.62</v>
      </c>
      <c r="L25" s="14">
        <f>13405.5+4140.72</f>
        <v>17546.22</v>
      </c>
      <c r="M25" s="14">
        <v>0</v>
      </c>
      <c r="N25" s="32">
        <v>1483</v>
      </c>
      <c r="O25" s="32">
        <v>0</v>
      </c>
      <c r="P25" s="14">
        <v>4011.36</v>
      </c>
      <c r="Q25" s="16">
        <f t="shared" si="0"/>
        <v>49203.130000000005</v>
      </c>
    </row>
    <row r="26" spans="1:19" ht="24" x14ac:dyDescent="0.2">
      <c r="A26" s="17" t="s">
        <v>46</v>
      </c>
      <c r="B26" s="93">
        <v>0</v>
      </c>
      <c r="C26" s="94"/>
      <c r="D26" s="30">
        <f>900+900+900+900</f>
        <v>3600</v>
      </c>
      <c r="E26" s="23"/>
      <c r="F26" s="14"/>
      <c r="G26" s="14"/>
      <c r="H26" s="14"/>
      <c r="I26" s="14"/>
      <c r="J26" s="14"/>
      <c r="K26" s="14"/>
      <c r="L26" s="14"/>
      <c r="M26" s="14"/>
      <c r="N26" s="32"/>
      <c r="O26" s="32"/>
      <c r="P26" s="14"/>
      <c r="Q26" s="16"/>
    </row>
    <row r="27" spans="1:19" ht="24" x14ac:dyDescent="0.2">
      <c r="A27" s="17" t="s">
        <v>54</v>
      </c>
      <c r="B27" s="93">
        <v>0</v>
      </c>
      <c r="C27" s="94"/>
      <c r="D27" s="30">
        <f>36303.75+36303.75+48405</f>
        <v>121012.5</v>
      </c>
      <c r="E27" s="23"/>
      <c r="F27" s="14"/>
      <c r="G27" s="14"/>
      <c r="H27" s="14"/>
      <c r="I27" s="14"/>
      <c r="J27" s="14"/>
      <c r="K27" s="14"/>
      <c r="L27" s="14"/>
      <c r="M27" s="14"/>
      <c r="N27" s="32"/>
      <c r="O27" s="32"/>
      <c r="P27" s="14"/>
      <c r="Q27" s="16"/>
    </row>
    <row r="28" spans="1:19" ht="72" x14ac:dyDescent="0.2">
      <c r="A28" s="17" t="s">
        <v>57</v>
      </c>
      <c r="B28" s="93">
        <v>0</v>
      </c>
      <c r="C28" s="94"/>
      <c r="D28" s="30">
        <v>0</v>
      </c>
      <c r="E28" s="23"/>
      <c r="F28" s="14"/>
      <c r="G28" s="14"/>
      <c r="H28" s="14"/>
      <c r="I28" s="14"/>
      <c r="J28" s="14"/>
      <c r="K28" s="14"/>
      <c r="L28" s="14"/>
      <c r="M28" s="14"/>
      <c r="N28" s="32"/>
      <c r="O28" s="32"/>
      <c r="P28" s="14"/>
      <c r="Q28" s="16"/>
    </row>
    <row r="29" spans="1:19" x14ac:dyDescent="0.2">
      <c r="A29" s="18" t="s">
        <v>8</v>
      </c>
      <c r="B29" s="99">
        <f>SUM(B14:B28)</f>
        <v>581476.72000000009</v>
      </c>
      <c r="C29" s="100"/>
      <c r="D29" s="33">
        <f>SUM(D14:D28)</f>
        <v>696827.23</v>
      </c>
      <c r="E29" s="19"/>
      <c r="F29" s="19">
        <f t="shared" ref="F29:Q29" si="1">SUM(F14:F28)</f>
        <v>36102.239999999998</v>
      </c>
      <c r="G29" s="19">
        <f t="shared" si="1"/>
        <v>55269</v>
      </c>
      <c r="H29" s="19">
        <f t="shared" si="1"/>
        <v>54153.359999999993</v>
      </c>
      <c r="I29" s="19">
        <f t="shared" si="1"/>
        <v>8685.5</v>
      </c>
      <c r="J29" s="19">
        <f t="shared" si="1"/>
        <v>84238.56</v>
      </c>
      <c r="K29" s="19">
        <f t="shared" si="1"/>
        <v>66187.440000000017</v>
      </c>
      <c r="L29" s="19">
        <f t="shared" si="1"/>
        <v>213318.78999999998</v>
      </c>
      <c r="M29" s="19">
        <f t="shared" si="1"/>
        <v>4684.6000000000004</v>
      </c>
      <c r="N29" s="36">
        <f t="shared" si="1"/>
        <v>22303</v>
      </c>
      <c r="O29" s="33">
        <f t="shared" si="1"/>
        <v>15585</v>
      </c>
      <c r="P29" s="19">
        <f t="shared" si="1"/>
        <v>48136.32</v>
      </c>
      <c r="Q29" s="20">
        <f t="shared" si="1"/>
        <v>608663.81000000006</v>
      </c>
    </row>
    <row r="30" spans="1:19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4" t="s">
        <v>16</v>
      </c>
      <c r="P30" s="92">
        <f>E12+D29-Q29</f>
        <v>109450.12999999989</v>
      </c>
      <c r="Q30" s="92"/>
    </row>
    <row r="32" spans="1:19" x14ac:dyDescent="0.2">
      <c r="A32" t="s">
        <v>7</v>
      </c>
      <c r="B32">
        <v>500</v>
      </c>
      <c r="C32" t="s">
        <v>59</v>
      </c>
      <c r="J32" s="40" t="s">
        <v>4</v>
      </c>
      <c r="K32" s="40">
        <v>14697.4</v>
      </c>
      <c r="L32" s="40" t="s">
        <v>52</v>
      </c>
      <c r="M32" s="40">
        <v>4366.09</v>
      </c>
      <c r="N32" s="40" t="s">
        <v>53</v>
      </c>
      <c r="S32" s="3"/>
    </row>
    <row r="33" spans="1:16" x14ac:dyDescent="0.2">
      <c r="A33" t="s">
        <v>13</v>
      </c>
      <c r="B33">
        <v>2374.6</v>
      </c>
      <c r="C33" t="s">
        <v>47</v>
      </c>
      <c r="J33" s="40" t="s">
        <v>5</v>
      </c>
      <c r="K33" s="40">
        <v>14355.6</v>
      </c>
      <c r="L33" s="40" t="s">
        <v>52</v>
      </c>
      <c r="M33" s="40">
        <v>1120.46</v>
      </c>
      <c r="N33" s="40" t="s">
        <v>53</v>
      </c>
    </row>
    <row r="34" spans="1:16" x14ac:dyDescent="0.2">
      <c r="A34" t="s">
        <v>0</v>
      </c>
      <c r="B34">
        <v>310</v>
      </c>
      <c r="C34" t="s">
        <v>60</v>
      </c>
      <c r="J34" s="40" t="s">
        <v>6</v>
      </c>
      <c r="K34" s="40">
        <v>16064.6</v>
      </c>
      <c r="L34" s="40" t="s">
        <v>52</v>
      </c>
      <c r="M34" s="40">
        <v>2620.58</v>
      </c>
      <c r="N34" s="40" t="s">
        <v>53</v>
      </c>
    </row>
    <row r="35" spans="1:16" x14ac:dyDescent="0.2">
      <c r="B35">
        <v>1500</v>
      </c>
      <c r="C35" t="s">
        <v>61</v>
      </c>
      <c r="J35" s="40" t="s">
        <v>7</v>
      </c>
      <c r="K35" s="40">
        <v>17773.599999999999</v>
      </c>
      <c r="L35" s="40" t="s">
        <v>52</v>
      </c>
      <c r="M35" s="40">
        <v>2754.85</v>
      </c>
      <c r="N35" s="40" t="s">
        <v>53</v>
      </c>
    </row>
    <row r="36" spans="1:16" x14ac:dyDescent="0.2">
      <c r="J36" s="40" t="s">
        <v>13</v>
      </c>
      <c r="K36" s="40">
        <v>15210.1</v>
      </c>
      <c r="L36" s="40" t="s">
        <v>52</v>
      </c>
      <c r="M36" s="40">
        <v>2486.31</v>
      </c>
      <c r="N36" s="40" t="s">
        <v>53</v>
      </c>
    </row>
    <row r="37" spans="1:16" x14ac:dyDescent="0.2">
      <c r="J37" s="40" t="s">
        <v>12</v>
      </c>
      <c r="K37" s="40">
        <v>4865.04</v>
      </c>
      <c r="L37" s="40" t="s">
        <v>52</v>
      </c>
      <c r="M37" s="40">
        <v>6148.64</v>
      </c>
      <c r="N37" s="40" t="s">
        <v>53</v>
      </c>
    </row>
    <row r="38" spans="1:16" x14ac:dyDescent="0.2">
      <c r="J38" s="40" t="s">
        <v>11</v>
      </c>
      <c r="K38" s="40">
        <v>13137.39</v>
      </c>
      <c r="L38" s="40" t="s">
        <v>52</v>
      </c>
      <c r="M38" s="40">
        <v>3615.84</v>
      </c>
      <c r="N38" s="40" t="s">
        <v>53</v>
      </c>
    </row>
    <row r="39" spans="1:16" x14ac:dyDescent="0.2">
      <c r="J39" s="40" t="s">
        <v>14</v>
      </c>
      <c r="K39" s="40">
        <v>15997.23</v>
      </c>
      <c r="L39" s="40" t="s">
        <v>52</v>
      </c>
      <c r="M39" s="40">
        <v>5015.5200000000004</v>
      </c>
      <c r="N39" s="40" t="s">
        <v>53</v>
      </c>
      <c r="P39" s="46"/>
    </row>
    <row r="40" spans="1:16" x14ac:dyDescent="0.2">
      <c r="C40" s="2"/>
      <c r="J40" s="40" t="s">
        <v>15</v>
      </c>
      <c r="K40" s="40">
        <v>14209.83</v>
      </c>
      <c r="L40" s="40" t="s">
        <v>52</v>
      </c>
      <c r="M40" s="40">
        <v>1880.82</v>
      </c>
      <c r="N40" s="40" t="s">
        <v>53</v>
      </c>
    </row>
    <row r="41" spans="1:16" x14ac:dyDescent="0.2">
      <c r="C41" s="2"/>
      <c r="J41" s="40" t="s">
        <v>0</v>
      </c>
      <c r="K41" s="40">
        <v>15103.53</v>
      </c>
      <c r="L41" s="40" t="s">
        <v>52</v>
      </c>
      <c r="M41" s="40">
        <v>4942.62</v>
      </c>
      <c r="N41" s="40" t="s">
        <v>53</v>
      </c>
    </row>
    <row r="42" spans="1:16" x14ac:dyDescent="0.2">
      <c r="J42" s="40" t="s">
        <v>1</v>
      </c>
      <c r="K42" s="40">
        <v>16801.560000000001</v>
      </c>
      <c r="L42" s="40" t="s">
        <v>52</v>
      </c>
      <c r="M42" s="40">
        <v>2604.96</v>
      </c>
      <c r="N42" s="40" t="s">
        <v>53</v>
      </c>
    </row>
    <row r="43" spans="1:16" x14ac:dyDescent="0.2">
      <c r="J43" s="40" t="s">
        <v>3</v>
      </c>
      <c r="K43" s="40">
        <v>13405.5</v>
      </c>
      <c r="L43" s="40" t="s">
        <v>52</v>
      </c>
      <c r="M43" s="40">
        <v>4140.72</v>
      </c>
      <c r="N43" s="40" t="s">
        <v>53</v>
      </c>
    </row>
  </sheetData>
  <mergeCells count="45"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L6:M6"/>
    <mergeCell ref="B13:C13"/>
    <mergeCell ref="H6:H7"/>
    <mergeCell ref="I6:I7"/>
    <mergeCell ref="J6:J7"/>
    <mergeCell ref="K6:K7"/>
    <mergeCell ref="A9:D9"/>
    <mergeCell ref="F9:M9"/>
    <mergeCell ref="B6:B7"/>
    <mergeCell ref="C6:C7"/>
    <mergeCell ref="D6:D7"/>
    <mergeCell ref="E6:E7"/>
    <mergeCell ref="F6:F7"/>
    <mergeCell ref="G6:G7"/>
    <mergeCell ref="N9:O9"/>
    <mergeCell ref="A10:E10"/>
    <mergeCell ref="A11:E11"/>
    <mergeCell ref="F11:Q11"/>
    <mergeCell ref="A12:D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P30:Q30"/>
  </mergeCells>
  <pageMargins left="0.22916666666666666" right="7.2916666666666671E-2" top="0.15625" bottom="0.10416666666666667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2020-07-06T12:55:49Z</cp:lastPrinted>
  <dcterms:created xsi:type="dcterms:W3CDTF">2007-02-04T12:22:59Z</dcterms:created>
  <dcterms:modified xsi:type="dcterms:W3CDTF">2021-03-11T05:22:26Z</dcterms:modified>
</cp:coreProperties>
</file>