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2225" windowHeight="4575" activeTab="0"/>
  </bookViews>
  <sheets>
    <sheet name="2020" sheetId="1" r:id="rId1"/>
  </sheets>
  <definedNames>
    <definedName name="_xlnm.Print_Area" localSheetId="0">'2020'!$A$3:$Q$29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2425-краска,известь и т.д.</t>
        </r>
      </text>
    </comment>
    <comment ref="G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2246-за дезинсекцию</t>
        </r>
      </text>
    </commen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2148-за покос
800-ремонт домофона 3под.
1300-ремонт дверного доводчика 3под.</t>
        </r>
      </text>
    </comment>
    <comment ref="M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650-краска,растворитель,кисточка</t>
        </r>
      </text>
    </comment>
    <comment ref="D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8840-доначисление кв.29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9802,09-дезинсекция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220-краска люминисцентная</t>
        </r>
      </text>
    </comment>
    <comment ref="M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340р-электролампочки</t>
        </r>
      </text>
    </comment>
    <comment ref="J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1497-разовая премия</t>
        </r>
      </text>
    </comment>
    <comment ref="G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1497-за покос</t>
        </r>
      </text>
    </comment>
    <comment ref="M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1500-замена эл.питания на тепловычислителе</t>
        </r>
      </text>
    </comment>
    <comment ref="M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1500-замена элемента питания на ВПС</t>
        </r>
      </text>
    </comment>
    <comment ref="J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премия разовая 1500</t>
        </r>
      </text>
    </comment>
  </commentList>
</comments>
</file>

<file path=xl/sharedStrings.xml><?xml version="1.0" encoding="utf-8"?>
<sst xmlns="http://schemas.openxmlformats.org/spreadsheetml/2006/main" count="115" uniqueCount="67">
  <si>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</si>
  <si>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</si>
  <si>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</si>
  <si>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</si>
  <si>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</si>
  <si>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</si>
  <si>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</si>
  <si>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</si>
  <si>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</si>
  <si>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ремонт</t>
  </si>
  <si>
    <t>итого</t>
  </si>
  <si>
    <t>май</t>
  </si>
  <si>
    <t>ИТОГО</t>
  </si>
  <si>
    <t>июнь</t>
  </si>
  <si>
    <t>июль</t>
  </si>
  <si>
    <t>август</t>
  </si>
  <si>
    <t>х/в</t>
  </si>
  <si>
    <t>ИТОГО:</t>
  </si>
  <si>
    <t>долг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</si>
  <si>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</si>
  <si>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</si>
  <si>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</si>
  <si>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</si>
  <si>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</si>
  <si>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</si>
  <si>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</si>
  <si>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</si>
  <si>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</si>
  <si>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</si>
  <si>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</si>
  <si>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</si>
  <si>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</si>
  <si>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</si>
  <si>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</si>
  <si>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</si>
  <si>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</si>
  <si>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</si>
  <si>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</si>
  <si>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</si>
  <si>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</si>
  <si>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</si>
  <si>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</si>
  <si>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</si>
  <si>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</si>
  <si>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</si>
  <si>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</si>
  <si>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</si>
  <si>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</si>
  <si>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</si>
  <si>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</si>
  <si>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</si>
  <si>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</si>
  <si>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г/в</t>
  </si>
  <si>
    <t>услуги сторонних организаций, разовые работы</t>
  </si>
  <si>
    <t>эл-во</t>
  </si>
  <si>
    <t xml:space="preserve">Работы по содержанию земельного участка </t>
  </si>
  <si>
    <t>общехозяйственные расходы</t>
  </si>
  <si>
    <t>Информация о доходах и расходах по дому __Дзержинского 21/1__на 2020год.</t>
  </si>
  <si>
    <t>краска,известь и т.д.</t>
  </si>
  <si>
    <t>за покос</t>
  </si>
  <si>
    <t>ремонт домофона 3под.</t>
  </si>
  <si>
    <t>ремонт дверного доводчика 3под.</t>
  </si>
  <si>
    <t>краска,растворитель,кисточка</t>
  </si>
  <si>
    <t>краска люминисцентная</t>
  </si>
  <si>
    <t>электролампочки</t>
  </si>
  <si>
    <t>замена эл.питания на тепловычислителе</t>
  </si>
  <si>
    <t>замена элемента питания на ВПС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</si>
</sst>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[$-FC19]d\ mmmm\ yyyy\ &quot;г.&quot;"/>
    <numFmt numFmtId="175" formatCode="0.000"/>
    <numFmt numFmtId="176" formatCode="#,##0.000_р_."/>
    <numFmt numFmtId="177" formatCode="#,##0.0_р_."/>
    <numFmt numFmtId="178" formatCode="#,##0_р_."/>
    <numFmt numFmtId="179" formatCode="#,##0.0000_р_."/>
    <numFmt numFmtId="180" formatCode="#,##0.000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&quot;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72" fontId="7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5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2" fontId="5" fillId="32" borderId="10" xfId="0" applyNumberFormat="1" applyFont="1" applyFill="1" applyBorder="1" applyAlignment="1">
      <alignment horizontal="right" vertical="top" wrapText="1"/>
    </xf>
    <xf numFmtId="4" fontId="7" fillId="32" borderId="1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9" fillId="32" borderId="10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2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wrapText="1"/>
    </xf>
    <xf numFmtId="172" fontId="1" fillId="37" borderId="16" xfId="0" applyNumberFormat="1" applyFont="1" applyFill="1" applyBorder="1" applyAlignment="1">
      <alignment horizontal="center"/>
    </xf>
    <xf numFmtId="0" fontId="0" fillId="37" borderId="15" xfId="0" applyFill="1" applyBorder="1" applyAlignment="1">
      <alignment/>
    </xf>
    <xf numFmtId="172" fontId="1" fillId="37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/>
    </xf>
    <xf numFmtId="172" fontId="7" fillId="34" borderId="16" xfId="0" applyNumberFormat="1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3:Q45"/>
  <sheetViews>
    <sheetView tabSelected="1" workbookViewId="0" topLeftCell="A13">
      <selection activeCell="D26" sqref="D26"/>
    </sheetView>
  </sheetViews>
  <sheetFormatPr defaultColWidth="9.00390625" defaultRowHeight="12.75"/>
  <cols>
    <col min="3" max="3" width="6.125" style="0" customWidth="1"/>
    <col min="4" max="4" width="10.00390625" style="0" customWidth="1"/>
    <col min="15" max="15" width="10.375" style="0" customWidth="1"/>
    <col min="16" max="16" width="11.75390625" style="0" bestFit="1" customWidth="1"/>
  </cols>
  <sheetData>
    <row r="3" spans="1:17" ht="15.7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2.75">
      <c r="A5" s="63"/>
      <c r="B5" s="77"/>
      <c r="C5" s="77"/>
      <c r="D5" s="77"/>
      <c r="E5" s="78"/>
      <c r="F5" s="46" t="s">
        <v>20</v>
      </c>
      <c r="G5" s="44"/>
      <c r="H5" s="44"/>
      <c r="I5" s="44"/>
      <c r="J5" s="44"/>
      <c r="K5" s="44"/>
      <c r="L5" s="44"/>
      <c r="M5" s="44"/>
      <c r="N5" s="44"/>
      <c r="O5" s="44"/>
      <c r="P5" s="45"/>
      <c r="Q5" s="1"/>
    </row>
    <row r="6" spans="1:17" ht="12.75">
      <c r="A6" s="4"/>
      <c r="B6" s="79" t="s">
        <v>21</v>
      </c>
      <c r="C6" s="80"/>
      <c r="D6" s="80"/>
      <c r="E6" s="81"/>
      <c r="F6" s="64" t="s">
        <v>3</v>
      </c>
      <c r="G6" s="65"/>
      <c r="H6" s="65"/>
      <c r="I6" s="65"/>
      <c r="J6" s="65"/>
      <c r="K6" s="65"/>
      <c r="L6" s="65"/>
      <c r="M6" s="65"/>
      <c r="N6" s="66" t="s">
        <v>22</v>
      </c>
      <c r="O6" s="67"/>
      <c r="P6" s="70" t="s">
        <v>23</v>
      </c>
      <c r="Q6" s="73" t="s">
        <v>12</v>
      </c>
    </row>
    <row r="7" spans="1:17" ht="12.75">
      <c r="A7" s="5"/>
      <c r="B7" s="58" t="s">
        <v>24</v>
      </c>
      <c r="C7" s="58" t="s">
        <v>9</v>
      </c>
      <c r="D7" s="58" t="s">
        <v>49</v>
      </c>
      <c r="E7" s="60" t="s">
        <v>10</v>
      </c>
      <c r="F7" s="56" t="s">
        <v>25</v>
      </c>
      <c r="G7" s="56" t="s">
        <v>55</v>
      </c>
      <c r="H7" s="56" t="s">
        <v>26</v>
      </c>
      <c r="I7" s="56" t="s">
        <v>27</v>
      </c>
      <c r="J7" s="56" t="s">
        <v>28</v>
      </c>
      <c r="K7" s="56" t="s">
        <v>56</v>
      </c>
      <c r="L7" s="48" t="s">
        <v>29</v>
      </c>
      <c r="M7" s="50"/>
      <c r="N7" s="68"/>
      <c r="O7" s="69"/>
      <c r="P7" s="71"/>
      <c r="Q7" s="74"/>
    </row>
    <row r="8" spans="1:17" ht="84">
      <c r="A8" s="7"/>
      <c r="B8" s="59"/>
      <c r="C8" s="59"/>
      <c r="D8" s="59"/>
      <c r="E8" s="61"/>
      <c r="F8" s="57"/>
      <c r="G8" s="57"/>
      <c r="H8" s="57"/>
      <c r="I8" s="57"/>
      <c r="J8" s="57"/>
      <c r="K8" s="57"/>
      <c r="L8" s="23" t="s">
        <v>50</v>
      </c>
      <c r="M8" s="23" t="s">
        <v>53</v>
      </c>
      <c r="N8" s="6" t="s">
        <v>30</v>
      </c>
      <c r="O8" s="6" t="s">
        <v>31</v>
      </c>
      <c r="P8" s="72"/>
      <c r="Q8" s="75"/>
    </row>
    <row r="9" spans="1:17" ht="12.75">
      <c r="A9" s="40" t="s">
        <v>51</v>
      </c>
      <c r="B9" s="37">
        <v>10.9</v>
      </c>
      <c r="C9" s="37">
        <v>5.5</v>
      </c>
      <c r="D9" s="37">
        <v>1.6</v>
      </c>
      <c r="E9" s="9">
        <f>SUM(B9:D9)</f>
        <v>18</v>
      </c>
      <c r="F9" s="33">
        <v>1.2</v>
      </c>
      <c r="G9" s="33">
        <v>0.92</v>
      </c>
      <c r="H9" s="33">
        <v>1.8</v>
      </c>
      <c r="I9" s="33">
        <v>1.2</v>
      </c>
      <c r="J9" s="33">
        <v>3.26</v>
      </c>
      <c r="K9" s="33">
        <v>2.3</v>
      </c>
      <c r="L9" s="33">
        <v>0</v>
      </c>
      <c r="M9" s="33">
        <v>0.22</v>
      </c>
      <c r="N9" s="34">
        <v>2.75</v>
      </c>
      <c r="O9" s="34">
        <v>2.75</v>
      </c>
      <c r="P9" s="24">
        <v>1.6</v>
      </c>
      <c r="Q9" s="39">
        <f>SUM(F9:P9)</f>
        <v>18</v>
      </c>
    </row>
    <row r="10" spans="1:17" ht="12.75">
      <c r="A10" s="82" t="s">
        <v>32</v>
      </c>
      <c r="B10" s="83"/>
      <c r="C10" s="83"/>
      <c r="D10" s="84"/>
      <c r="E10" s="9">
        <v>4394</v>
      </c>
      <c r="F10" s="48" t="s">
        <v>33</v>
      </c>
      <c r="G10" s="49"/>
      <c r="H10" s="49"/>
      <c r="I10" s="49"/>
      <c r="J10" s="49"/>
      <c r="K10" s="49"/>
      <c r="L10" s="49"/>
      <c r="M10" s="50"/>
      <c r="N10" s="51" t="s">
        <v>34</v>
      </c>
      <c r="O10" s="52"/>
      <c r="P10" s="8" t="s">
        <v>35</v>
      </c>
      <c r="Q10" s="8"/>
    </row>
    <row r="11" spans="1:17" ht="12.75">
      <c r="A11" s="53" t="s">
        <v>36</v>
      </c>
      <c r="B11" s="54"/>
      <c r="C11" s="54"/>
      <c r="D11" s="54"/>
      <c r="E11" s="55"/>
      <c r="F11" s="10">
        <f>F9*E10</f>
        <v>5272.8</v>
      </c>
      <c r="G11" s="10">
        <f>G9*E10</f>
        <v>4042.48</v>
      </c>
      <c r="H11" s="10">
        <f>E10*H9</f>
        <v>7909.2</v>
      </c>
      <c r="I11" s="10">
        <f>E10*I9</f>
        <v>5272.8</v>
      </c>
      <c r="J11" s="10">
        <f>E10*J9</f>
        <v>14324.439999999999</v>
      </c>
      <c r="K11" s="10">
        <f>E10*K9</f>
        <v>10106.199999999999</v>
      </c>
      <c r="L11" s="10">
        <v>0</v>
      </c>
      <c r="M11" s="10">
        <f>E10*M9</f>
        <v>966.68</v>
      </c>
      <c r="N11" s="10">
        <f>E10*N9</f>
        <v>12083.5</v>
      </c>
      <c r="O11" s="10">
        <f>O9*E10</f>
        <v>12083.5</v>
      </c>
      <c r="P11" s="10">
        <f>E10*P9</f>
        <v>7030.400000000001</v>
      </c>
      <c r="Q11" s="10">
        <f>F11+G11+H11+I11+J11+K11+L11+M11+N11+O11+P11</f>
        <v>79092</v>
      </c>
    </row>
    <row r="12" spans="1:17" ht="12.75">
      <c r="A12" s="85" t="s">
        <v>37</v>
      </c>
      <c r="B12" s="85"/>
      <c r="C12" s="85"/>
      <c r="D12" s="85"/>
      <c r="E12" s="86"/>
      <c r="F12" s="47" t="s">
        <v>38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17" ht="12.75">
      <c r="A13" s="93" t="s">
        <v>39</v>
      </c>
      <c r="B13" s="93"/>
      <c r="C13" s="93"/>
      <c r="D13" s="94"/>
      <c r="E13" s="35">
        <v>-153855.1479999997</v>
      </c>
      <c r="F13" s="41"/>
      <c r="G13" s="42"/>
      <c r="H13" s="11"/>
      <c r="I13" s="42"/>
      <c r="J13" s="42"/>
      <c r="K13" s="42"/>
      <c r="L13" s="42"/>
      <c r="M13" s="42"/>
      <c r="N13" s="42"/>
      <c r="O13" s="42"/>
      <c r="P13" s="42"/>
      <c r="Q13" s="43"/>
    </row>
    <row r="14" spans="1:17" ht="12.75">
      <c r="A14" s="25"/>
      <c r="B14" s="89" t="s">
        <v>48</v>
      </c>
      <c r="C14" s="89"/>
      <c r="D14" s="26" t="s">
        <v>37</v>
      </c>
      <c r="E14" s="27" t="s">
        <v>18</v>
      </c>
      <c r="F14" s="41"/>
      <c r="G14" s="42"/>
      <c r="H14" s="11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12.75">
      <c r="A15" s="12" t="s">
        <v>40</v>
      </c>
      <c r="B15" s="90">
        <v>101694.26</v>
      </c>
      <c r="C15" s="91"/>
      <c r="D15" s="28">
        <v>60947.8</v>
      </c>
      <c r="E15" s="29"/>
      <c r="F15" s="13">
        <v>5272.8</v>
      </c>
      <c r="G15" s="13">
        <v>4514.44</v>
      </c>
      <c r="H15" s="14">
        <v>7909.2</v>
      </c>
      <c r="I15" s="13">
        <v>5335</v>
      </c>
      <c r="J15" s="13">
        <v>14324.439999999999</v>
      </c>
      <c r="K15" s="13">
        <v>10106.199999999999</v>
      </c>
      <c r="L15" s="13">
        <f>3383.76+5443.52+3204.59</f>
        <v>12031.87</v>
      </c>
      <c r="M15" s="13">
        <v>0</v>
      </c>
      <c r="N15" s="30">
        <v>9005</v>
      </c>
      <c r="O15" s="30">
        <v>0</v>
      </c>
      <c r="P15" s="13">
        <v>7030.4</v>
      </c>
      <c r="Q15" s="15">
        <f aca="true" t="shared" si="0" ref="Q15:Q26">SUM(F15:P15)</f>
        <v>75529.34999999999</v>
      </c>
    </row>
    <row r="16" spans="1:17" ht="12.75">
      <c r="A16" s="12" t="s">
        <v>41</v>
      </c>
      <c r="B16" s="90">
        <v>91143.45</v>
      </c>
      <c r="C16" s="92"/>
      <c r="D16" s="28">
        <v>73318.33</v>
      </c>
      <c r="E16" s="29"/>
      <c r="F16" s="13">
        <v>5272.8</v>
      </c>
      <c r="G16" s="13">
        <v>4514.44</v>
      </c>
      <c r="H16" s="14">
        <v>7909.2</v>
      </c>
      <c r="I16" s="13">
        <v>5335</v>
      </c>
      <c r="J16" s="13">
        <v>14324.439999999999</v>
      </c>
      <c r="K16" s="13">
        <v>10106.199999999999</v>
      </c>
      <c r="L16" s="13">
        <f>7047.12+9099.45+3345.393</f>
        <v>19491.963</v>
      </c>
      <c r="M16" s="13">
        <v>0</v>
      </c>
      <c r="N16" s="30">
        <v>0</v>
      </c>
      <c r="O16" s="30">
        <v>0</v>
      </c>
      <c r="P16" s="13">
        <v>7030.4</v>
      </c>
      <c r="Q16" s="15">
        <f t="shared" si="0"/>
        <v>73984.44299999998</v>
      </c>
    </row>
    <row r="17" spans="1:17" ht="12.75">
      <c r="A17" s="12" t="s">
        <v>7</v>
      </c>
      <c r="B17" s="90">
        <v>98603.71</v>
      </c>
      <c r="C17" s="92"/>
      <c r="D17" s="28">
        <v>86576.26</v>
      </c>
      <c r="E17" s="29"/>
      <c r="F17" s="13">
        <v>5272.8</v>
      </c>
      <c r="G17" s="13">
        <v>4514.44</v>
      </c>
      <c r="H17" s="14">
        <v>7909.2</v>
      </c>
      <c r="I17" s="13">
        <v>5335</v>
      </c>
      <c r="J17" s="13">
        <v>14324.439999999999</v>
      </c>
      <c r="K17" s="13">
        <v>10106.199999999999</v>
      </c>
      <c r="L17" s="13">
        <f>2528.61+7322.78</f>
        <v>9851.39</v>
      </c>
      <c r="M17" s="13">
        <v>0</v>
      </c>
      <c r="N17" s="30">
        <v>0</v>
      </c>
      <c r="O17" s="30">
        <v>0</v>
      </c>
      <c r="P17" s="13">
        <v>7030.4</v>
      </c>
      <c r="Q17" s="15">
        <f t="shared" si="0"/>
        <v>64343.869999999995</v>
      </c>
    </row>
    <row r="18" spans="1:17" ht="12.75">
      <c r="A18" s="12" t="s">
        <v>42</v>
      </c>
      <c r="B18" s="90">
        <v>88962.95</v>
      </c>
      <c r="C18" s="92"/>
      <c r="D18" s="28">
        <v>69729.72</v>
      </c>
      <c r="E18" s="29"/>
      <c r="F18" s="13">
        <v>5272.8</v>
      </c>
      <c r="G18" s="13">
        <v>4514.44</v>
      </c>
      <c r="H18" s="14">
        <v>7909.2</v>
      </c>
      <c r="I18" s="13">
        <v>4585</v>
      </c>
      <c r="J18" s="13">
        <v>14324.439999999999</v>
      </c>
      <c r="K18" s="13">
        <v>10106.199999999999</v>
      </c>
      <c r="L18" s="13">
        <f>12859.29+3362.769+8929.21</f>
        <v>25151.269</v>
      </c>
      <c r="M18" s="13">
        <v>0</v>
      </c>
      <c r="N18" s="30">
        <v>408</v>
      </c>
      <c r="O18" s="30">
        <v>0</v>
      </c>
      <c r="P18" s="13">
        <v>7030.4</v>
      </c>
      <c r="Q18" s="15">
        <f t="shared" si="0"/>
        <v>79301.74899999998</v>
      </c>
    </row>
    <row r="19" spans="1:17" ht="12.75">
      <c r="A19" s="12" t="s">
        <v>11</v>
      </c>
      <c r="B19" s="90">
        <v>104263.22</v>
      </c>
      <c r="C19" s="92"/>
      <c r="D19" s="28">
        <f>81524.5+400</f>
        <v>81924.5</v>
      </c>
      <c r="E19" s="29"/>
      <c r="F19" s="13">
        <v>5272.8</v>
      </c>
      <c r="G19" s="13">
        <f>4514.44+2246</f>
        <v>6760.44</v>
      </c>
      <c r="H19" s="14">
        <v>7909.2</v>
      </c>
      <c r="I19" s="13">
        <v>3835</v>
      </c>
      <c r="J19" s="13">
        <v>14324.439999999999</v>
      </c>
      <c r="K19" s="13">
        <v>10106.199999999999</v>
      </c>
      <c r="L19" s="13">
        <f>904.14+1779.309+6812.04</f>
        <v>9495.489</v>
      </c>
      <c r="M19" s="22">
        <v>2425</v>
      </c>
      <c r="N19" s="30">
        <v>292</v>
      </c>
      <c r="O19" s="30">
        <v>58418</v>
      </c>
      <c r="P19" s="13">
        <v>7030.4</v>
      </c>
      <c r="Q19" s="15">
        <f t="shared" si="0"/>
        <v>125868.96899999998</v>
      </c>
    </row>
    <row r="20" spans="1:17" ht="12.75">
      <c r="A20" s="12" t="s">
        <v>13</v>
      </c>
      <c r="B20" s="90">
        <v>88607.02</v>
      </c>
      <c r="C20" s="92"/>
      <c r="D20" s="28">
        <f>129817.5+400</f>
        <v>130217.5</v>
      </c>
      <c r="E20" s="29"/>
      <c r="F20" s="13">
        <v>5272.8</v>
      </c>
      <c r="G20" s="13">
        <v>4514.44</v>
      </c>
      <c r="H20" s="14">
        <v>7909.2</v>
      </c>
      <c r="I20" s="13">
        <v>3835</v>
      </c>
      <c r="J20" s="13">
        <v>14324.439999999999</v>
      </c>
      <c r="K20" s="13">
        <v>10106.199999999999</v>
      </c>
      <c r="L20" s="13">
        <f>12764.42+3301.19+12192.26</f>
        <v>28257.870000000003</v>
      </c>
      <c r="M20" s="13">
        <f>2148+800+1300</f>
        <v>4248</v>
      </c>
      <c r="N20" s="30">
        <v>3565</v>
      </c>
      <c r="O20" s="30">
        <v>0</v>
      </c>
      <c r="P20" s="13">
        <v>7030.4</v>
      </c>
      <c r="Q20" s="15">
        <f t="shared" si="0"/>
        <v>89063.34999999999</v>
      </c>
    </row>
    <row r="21" spans="1:17" ht="12.75">
      <c r="A21" s="12" t="s">
        <v>14</v>
      </c>
      <c r="B21" s="90">
        <v>107369.66</v>
      </c>
      <c r="C21" s="92"/>
      <c r="D21" s="28">
        <v>106839.04</v>
      </c>
      <c r="E21" s="29"/>
      <c r="F21" s="13">
        <v>5272.8</v>
      </c>
      <c r="G21" s="13">
        <v>4514.44</v>
      </c>
      <c r="H21" s="14">
        <v>7909.2</v>
      </c>
      <c r="I21" s="13">
        <v>3835</v>
      </c>
      <c r="J21" s="13">
        <v>14324.439999999999</v>
      </c>
      <c r="K21" s="13">
        <v>10106.199999999999</v>
      </c>
      <c r="L21" s="13">
        <f>3105.46+8813.44+2429.028</f>
        <v>14347.928000000002</v>
      </c>
      <c r="M21" s="22">
        <v>650</v>
      </c>
      <c r="N21" s="30">
        <f>12910+3541+7445+13015</f>
        <v>36911</v>
      </c>
      <c r="O21" s="30">
        <v>0</v>
      </c>
      <c r="P21" s="13">
        <v>7030.4</v>
      </c>
      <c r="Q21" s="15">
        <f t="shared" si="0"/>
        <v>104901.408</v>
      </c>
    </row>
    <row r="22" spans="1:17" ht="12.75">
      <c r="A22" s="12" t="s">
        <v>15</v>
      </c>
      <c r="B22" s="90">
        <v>93460.09</v>
      </c>
      <c r="C22" s="92"/>
      <c r="D22" s="28">
        <f>139824.26+800+8840</f>
        <v>149464.26</v>
      </c>
      <c r="E22" s="29"/>
      <c r="F22" s="13">
        <v>5272.8</v>
      </c>
      <c r="G22" s="13">
        <v>4514.44</v>
      </c>
      <c r="H22" s="14">
        <v>7909.2</v>
      </c>
      <c r="I22" s="13">
        <v>3835</v>
      </c>
      <c r="J22" s="13">
        <v>14324.439999999999</v>
      </c>
      <c r="K22" s="13">
        <v>10106.199999999999</v>
      </c>
      <c r="L22" s="13">
        <f>6010.43+2395.008+8080.33</f>
        <v>16485.768</v>
      </c>
      <c r="M22" s="13">
        <v>9802.09</v>
      </c>
      <c r="N22" s="30">
        <v>22174</v>
      </c>
      <c r="O22" s="30">
        <v>0</v>
      </c>
      <c r="P22" s="13">
        <v>7030.4</v>
      </c>
      <c r="Q22" s="15">
        <f t="shared" si="0"/>
        <v>101454.33799999999</v>
      </c>
    </row>
    <row r="23" spans="1:17" ht="12.75">
      <c r="A23" s="12" t="s">
        <v>43</v>
      </c>
      <c r="B23" s="90">
        <v>95597.39</v>
      </c>
      <c r="C23" s="92"/>
      <c r="D23" s="28">
        <v>72100.55</v>
      </c>
      <c r="E23" s="29"/>
      <c r="F23" s="13">
        <v>5272.8</v>
      </c>
      <c r="G23" s="13">
        <f>4514.44+1497</f>
        <v>6011.44</v>
      </c>
      <c r="H23" s="14">
        <v>7909.2</v>
      </c>
      <c r="I23" s="13">
        <v>3835</v>
      </c>
      <c r="J23" s="13">
        <v>14324.439999999999</v>
      </c>
      <c r="K23" s="13">
        <v>10106.199999999999</v>
      </c>
      <c r="L23" s="13">
        <f>6223.36+3172.21+3003.057</f>
        <v>12398.627</v>
      </c>
      <c r="M23" s="13">
        <v>220</v>
      </c>
      <c r="N23" s="30">
        <v>0</v>
      </c>
      <c r="O23" s="30">
        <v>0</v>
      </c>
      <c r="P23" s="13">
        <v>7030.4</v>
      </c>
      <c r="Q23" s="15">
        <f t="shared" si="0"/>
        <v>67108.10699999999</v>
      </c>
    </row>
    <row r="24" spans="1:17" ht="12.75">
      <c r="A24" s="12" t="s">
        <v>44</v>
      </c>
      <c r="B24" s="90">
        <v>91510.83</v>
      </c>
      <c r="C24" s="92"/>
      <c r="D24" s="28">
        <f>105440.56+800</f>
        <v>106240.56</v>
      </c>
      <c r="E24" s="29"/>
      <c r="F24" s="13">
        <v>5272.8</v>
      </c>
      <c r="G24" s="13">
        <v>4514.44</v>
      </c>
      <c r="H24" s="14">
        <v>7909.2</v>
      </c>
      <c r="I24" s="13">
        <f>3835+726</f>
        <v>4561</v>
      </c>
      <c r="J24" s="13">
        <f>14324.44+1497</f>
        <v>15821.44</v>
      </c>
      <c r="K24" s="13">
        <v>10106.199999999999</v>
      </c>
      <c r="L24" s="13">
        <f>6255.9+3197.88+1771.87</f>
        <v>11225.649999999998</v>
      </c>
      <c r="M24" s="13">
        <v>340</v>
      </c>
      <c r="N24" s="30">
        <f>1780+8824+1522+1436</f>
        <v>13562</v>
      </c>
      <c r="O24" s="30">
        <v>0</v>
      </c>
      <c r="P24" s="13">
        <v>7030.4</v>
      </c>
      <c r="Q24" s="15">
        <f t="shared" si="0"/>
        <v>80343.12999999999</v>
      </c>
    </row>
    <row r="25" spans="1:17" ht="12.75">
      <c r="A25" s="12" t="s">
        <v>45</v>
      </c>
      <c r="B25" s="90">
        <v>90337.4</v>
      </c>
      <c r="C25" s="92"/>
      <c r="D25" s="28">
        <v>145187.22</v>
      </c>
      <c r="E25" s="29"/>
      <c r="F25" s="13">
        <v>5272.8</v>
      </c>
      <c r="G25" s="13">
        <v>4514.44</v>
      </c>
      <c r="H25" s="14">
        <v>7909.2</v>
      </c>
      <c r="I25" s="13">
        <v>5335</v>
      </c>
      <c r="J25" s="13">
        <v>14324.439999999999</v>
      </c>
      <c r="K25" s="13">
        <v>10106.199999999999</v>
      </c>
      <c r="L25" s="13">
        <f>4736.61+4466.34</f>
        <v>9202.95</v>
      </c>
      <c r="M25" s="13">
        <v>1500</v>
      </c>
      <c r="N25" s="30">
        <v>0</v>
      </c>
      <c r="O25" s="30">
        <v>6871</v>
      </c>
      <c r="P25" s="13">
        <v>7030.4</v>
      </c>
      <c r="Q25" s="15">
        <f t="shared" si="0"/>
        <v>72066.43</v>
      </c>
    </row>
    <row r="26" spans="1:17" ht="12.75">
      <c r="A26" s="12" t="s">
        <v>46</v>
      </c>
      <c r="B26" s="90">
        <v>88314.65</v>
      </c>
      <c r="C26" s="92"/>
      <c r="D26" s="28">
        <v>165196.53999999998</v>
      </c>
      <c r="E26" s="29"/>
      <c r="F26" s="13">
        <v>5272.8</v>
      </c>
      <c r="G26" s="13">
        <v>4514.44</v>
      </c>
      <c r="H26" s="14">
        <v>7909.2</v>
      </c>
      <c r="I26" s="13">
        <v>5335</v>
      </c>
      <c r="J26" s="13">
        <f>14324.44+1500</f>
        <v>15824.44</v>
      </c>
      <c r="K26" s="13">
        <v>10106.199999999999</v>
      </c>
      <c r="L26" s="13">
        <f>6166.53+4252.5+5604.27</f>
        <v>16023.3</v>
      </c>
      <c r="M26" s="13">
        <v>1500</v>
      </c>
      <c r="N26" s="30">
        <v>0</v>
      </c>
      <c r="O26" s="30">
        <v>0</v>
      </c>
      <c r="P26" s="13">
        <v>7030.4</v>
      </c>
      <c r="Q26" s="15">
        <f t="shared" si="0"/>
        <v>73515.77999999998</v>
      </c>
    </row>
    <row r="27" spans="1:17" ht="24">
      <c r="A27" s="16" t="s">
        <v>47</v>
      </c>
      <c r="B27" s="90">
        <v>0</v>
      </c>
      <c r="C27" s="92"/>
      <c r="D27" s="28">
        <f>2700+2700+2700+2700</f>
        <v>10800</v>
      </c>
      <c r="E27" s="19"/>
      <c r="F27" s="13"/>
      <c r="G27" s="13"/>
      <c r="H27" s="13"/>
      <c r="I27" s="13"/>
      <c r="J27" s="13"/>
      <c r="K27" s="13"/>
      <c r="L27" s="13"/>
      <c r="M27" s="13"/>
      <c r="N27" s="30"/>
      <c r="O27" s="30"/>
      <c r="P27" s="13"/>
      <c r="Q27" s="15"/>
    </row>
    <row r="28" spans="1:17" ht="12.75">
      <c r="A28" s="17" t="s">
        <v>10</v>
      </c>
      <c r="B28" s="96">
        <f>SUM(B15:B27)</f>
        <v>1139864.63</v>
      </c>
      <c r="C28" s="97"/>
      <c r="D28" s="20">
        <f>SUM(D15:D27)</f>
        <v>1258542.28</v>
      </c>
      <c r="E28" s="31"/>
      <c r="F28" s="20">
        <f aca="true" t="shared" si="1" ref="F28:Q28">SUM(F15:F27)</f>
        <v>63273.60000000001</v>
      </c>
      <c r="G28" s="20">
        <f t="shared" si="1"/>
        <v>57916.280000000006</v>
      </c>
      <c r="H28" s="20">
        <f t="shared" si="1"/>
        <v>94910.39999999998</v>
      </c>
      <c r="I28" s="20">
        <f t="shared" si="1"/>
        <v>54996</v>
      </c>
      <c r="J28" s="20">
        <f t="shared" si="1"/>
        <v>174890.28</v>
      </c>
      <c r="K28" s="20">
        <f t="shared" si="1"/>
        <v>121274.39999999998</v>
      </c>
      <c r="L28" s="20">
        <f t="shared" si="1"/>
        <v>183964.074</v>
      </c>
      <c r="M28" s="20">
        <f t="shared" si="1"/>
        <v>20685.09</v>
      </c>
      <c r="N28" s="20">
        <f t="shared" si="1"/>
        <v>85917</v>
      </c>
      <c r="O28" s="20">
        <f t="shared" si="1"/>
        <v>65289</v>
      </c>
      <c r="P28" s="20">
        <f t="shared" si="1"/>
        <v>84364.79999999999</v>
      </c>
      <c r="Q28" s="21">
        <f t="shared" si="1"/>
        <v>1007480.9239999999</v>
      </c>
    </row>
    <row r="29" spans="1:17" ht="12.75">
      <c r="A29" s="1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2" t="s">
        <v>17</v>
      </c>
      <c r="P29" s="95">
        <f>E13+D28-Q28</f>
        <v>97206.20800000033</v>
      </c>
      <c r="Q29" s="95"/>
    </row>
    <row r="30" spans="1:3" ht="12.75">
      <c r="A30" t="s">
        <v>11</v>
      </c>
      <c r="B30">
        <v>2425</v>
      </c>
      <c r="C30" t="s">
        <v>58</v>
      </c>
    </row>
    <row r="31" spans="1:13" ht="12.75">
      <c r="A31" t="s">
        <v>13</v>
      </c>
      <c r="B31">
        <v>2148</v>
      </c>
      <c r="C31" t="s">
        <v>59</v>
      </c>
      <c r="E31" s="3"/>
      <c r="G31" s="36" t="s">
        <v>5</v>
      </c>
      <c r="H31" s="36">
        <v>3383.76</v>
      </c>
      <c r="I31" s="36" t="s">
        <v>16</v>
      </c>
      <c r="J31" s="36">
        <v>3204.59</v>
      </c>
      <c r="K31" s="36" t="s">
        <v>54</v>
      </c>
      <c r="L31" s="36">
        <v>5443.52</v>
      </c>
      <c r="M31" s="36" t="s">
        <v>52</v>
      </c>
    </row>
    <row r="32" spans="2:16" ht="12.75">
      <c r="B32">
        <v>800</v>
      </c>
      <c r="C32" t="s">
        <v>60</v>
      </c>
      <c r="G32" s="36" t="s">
        <v>6</v>
      </c>
      <c r="H32" s="36">
        <v>7047.12</v>
      </c>
      <c r="I32" s="36" t="s">
        <v>16</v>
      </c>
      <c r="J32" s="36">
        <v>3345.393</v>
      </c>
      <c r="K32" s="36" t="s">
        <v>54</v>
      </c>
      <c r="L32" s="36">
        <v>9099.45</v>
      </c>
      <c r="M32" s="36" t="s">
        <v>52</v>
      </c>
      <c r="P32" s="3"/>
    </row>
    <row r="33" spans="2:16" ht="12.75">
      <c r="B33">
        <v>1300</v>
      </c>
      <c r="C33" t="s">
        <v>61</v>
      </c>
      <c r="G33" s="36" t="s">
        <v>7</v>
      </c>
      <c r="H33" s="36">
        <v>0</v>
      </c>
      <c r="I33" s="36" t="s">
        <v>16</v>
      </c>
      <c r="J33" s="36">
        <v>2528.61</v>
      </c>
      <c r="K33" s="36" t="s">
        <v>54</v>
      </c>
      <c r="L33" s="36">
        <v>7322.78</v>
      </c>
      <c r="M33" s="36" t="s">
        <v>52</v>
      </c>
      <c r="P33" s="38"/>
    </row>
    <row r="34" spans="1:13" ht="12.75">
      <c r="A34" t="s">
        <v>14</v>
      </c>
      <c r="B34">
        <v>650</v>
      </c>
      <c r="C34" t="s">
        <v>62</v>
      </c>
      <c r="D34" s="38"/>
      <c r="G34" s="36" t="s">
        <v>8</v>
      </c>
      <c r="H34" s="36">
        <v>12859.29</v>
      </c>
      <c r="I34" s="36" t="s">
        <v>16</v>
      </c>
      <c r="J34" s="36">
        <v>3362.769</v>
      </c>
      <c r="K34" s="36" t="s">
        <v>54</v>
      </c>
      <c r="L34" s="36">
        <v>8929.21</v>
      </c>
      <c r="M34" s="36" t="s">
        <v>52</v>
      </c>
    </row>
    <row r="35" spans="1:16" ht="12.75">
      <c r="A35" t="s">
        <v>15</v>
      </c>
      <c r="B35">
        <v>9802.09</v>
      </c>
      <c r="C35" t="s">
        <v>19</v>
      </c>
      <c r="G35" s="36" t="s">
        <v>11</v>
      </c>
      <c r="H35" s="36">
        <v>904.14</v>
      </c>
      <c r="I35" s="36" t="s">
        <v>16</v>
      </c>
      <c r="J35" s="36">
        <v>1779.309</v>
      </c>
      <c r="K35" s="36" t="s">
        <v>54</v>
      </c>
      <c r="L35" s="36">
        <v>6812.04</v>
      </c>
      <c r="M35" s="36" t="s">
        <v>52</v>
      </c>
      <c r="O35" s="38"/>
      <c r="P35" s="3"/>
    </row>
    <row r="36" spans="1:16" ht="12.75">
      <c r="A36" t="s">
        <v>0</v>
      </c>
      <c r="B36">
        <v>220</v>
      </c>
      <c r="C36" t="s">
        <v>63</v>
      </c>
      <c r="G36" s="36" t="s">
        <v>13</v>
      </c>
      <c r="H36" s="36">
        <v>12764.42</v>
      </c>
      <c r="I36" s="36" t="s">
        <v>16</v>
      </c>
      <c r="J36" s="36">
        <v>3301.19</v>
      </c>
      <c r="K36" s="36" t="s">
        <v>54</v>
      </c>
      <c r="L36" s="36">
        <v>12192.26</v>
      </c>
      <c r="M36" s="36" t="s">
        <v>52</v>
      </c>
      <c r="O36" s="38"/>
      <c r="P36" s="3"/>
    </row>
    <row r="37" spans="1:16" ht="12.75">
      <c r="A37" t="s">
        <v>1</v>
      </c>
      <c r="B37">
        <v>340</v>
      </c>
      <c r="C37" t="s">
        <v>64</v>
      </c>
      <c r="G37" s="36" t="s">
        <v>14</v>
      </c>
      <c r="H37" s="36">
        <v>8813.44</v>
      </c>
      <c r="I37" s="36" t="s">
        <v>16</v>
      </c>
      <c r="J37" s="36">
        <v>2429.028</v>
      </c>
      <c r="K37" s="36" t="s">
        <v>54</v>
      </c>
      <c r="L37" s="36">
        <v>3105.46</v>
      </c>
      <c r="M37" s="36" t="s">
        <v>52</v>
      </c>
      <c r="P37" s="38"/>
    </row>
    <row r="38" spans="1:15" ht="12.75">
      <c r="A38" t="s">
        <v>2</v>
      </c>
      <c r="B38">
        <v>1500</v>
      </c>
      <c r="C38" t="s">
        <v>65</v>
      </c>
      <c r="D38" s="2"/>
      <c r="G38" s="36" t="s">
        <v>15</v>
      </c>
      <c r="H38" s="36">
        <v>6010.43</v>
      </c>
      <c r="I38" s="36" t="s">
        <v>16</v>
      </c>
      <c r="J38" s="36">
        <v>2395.008</v>
      </c>
      <c r="K38" s="36" t="s">
        <v>54</v>
      </c>
      <c r="L38" s="36">
        <v>8080.33</v>
      </c>
      <c r="M38" s="36" t="s">
        <v>52</v>
      </c>
      <c r="O38" s="38"/>
    </row>
    <row r="39" spans="1:15" ht="12.75">
      <c r="A39" t="s">
        <v>4</v>
      </c>
      <c r="B39">
        <v>1500</v>
      </c>
      <c r="C39" t="s">
        <v>66</v>
      </c>
      <c r="F39" s="38"/>
      <c r="G39" s="36" t="s">
        <v>0</v>
      </c>
      <c r="H39" s="36">
        <v>6223.36</v>
      </c>
      <c r="I39" s="36" t="s">
        <v>16</v>
      </c>
      <c r="J39" s="36">
        <v>3003.057</v>
      </c>
      <c r="K39" s="36" t="s">
        <v>54</v>
      </c>
      <c r="L39" s="36">
        <v>3172.21</v>
      </c>
      <c r="M39" s="36" t="s">
        <v>52</v>
      </c>
      <c r="O39" s="38"/>
    </row>
    <row r="40" spans="4:13" ht="12.75">
      <c r="D40" s="38"/>
      <c r="G40" s="36" t="s">
        <v>1</v>
      </c>
      <c r="H40" s="36">
        <v>6255.9</v>
      </c>
      <c r="I40" s="36" t="s">
        <v>16</v>
      </c>
      <c r="J40" s="36">
        <v>3197.88</v>
      </c>
      <c r="K40" s="36" t="s">
        <v>54</v>
      </c>
      <c r="L40" s="36">
        <v>1771.87</v>
      </c>
      <c r="M40" s="36" t="s">
        <v>52</v>
      </c>
    </row>
    <row r="41" spans="7:13" ht="12.75">
      <c r="G41" s="36" t="s">
        <v>2</v>
      </c>
      <c r="H41" s="36">
        <v>4736.61</v>
      </c>
      <c r="I41" s="36" t="s">
        <v>16</v>
      </c>
      <c r="J41" s="36">
        <v>4466.34</v>
      </c>
      <c r="K41" s="36" t="s">
        <v>54</v>
      </c>
      <c r="L41" s="36">
        <v>0</v>
      </c>
      <c r="M41" s="36" t="s">
        <v>52</v>
      </c>
    </row>
    <row r="42" spans="7:15" ht="12.75">
      <c r="G42" s="36" t="s">
        <v>4</v>
      </c>
      <c r="H42" s="36">
        <v>6166.53</v>
      </c>
      <c r="I42" s="36" t="s">
        <v>16</v>
      </c>
      <c r="J42" s="36">
        <v>4252.5</v>
      </c>
      <c r="K42" s="36" t="s">
        <v>54</v>
      </c>
      <c r="L42" s="36">
        <v>5604.27</v>
      </c>
      <c r="M42" s="36" t="s">
        <v>52</v>
      </c>
      <c r="O42" s="3"/>
    </row>
    <row r="43" spans="8:15" ht="12.75">
      <c r="H43" s="38"/>
      <c r="J43" s="38"/>
      <c r="L43" s="38"/>
      <c r="O43" s="38"/>
    </row>
    <row r="45" ht="12.75">
      <c r="O45" s="3"/>
    </row>
  </sheetData>
  <sheetProtection/>
  <mergeCells count="43">
    <mergeCell ref="A12:E12"/>
    <mergeCell ref="K7:K8"/>
    <mergeCell ref="A3:Q3"/>
    <mergeCell ref="A4:Q4"/>
    <mergeCell ref="A5:E5"/>
    <mergeCell ref="F5:P5"/>
    <mergeCell ref="B6:E6"/>
    <mergeCell ref="C7:C8"/>
    <mergeCell ref="P6:P8"/>
    <mergeCell ref="Q6:Q8"/>
    <mergeCell ref="F7:F8"/>
    <mergeCell ref="N6:O7"/>
    <mergeCell ref="I7:I8"/>
    <mergeCell ref="J7:J8"/>
    <mergeCell ref="A11:E11"/>
    <mergeCell ref="F6:M6"/>
    <mergeCell ref="L7:M7"/>
    <mergeCell ref="N10:O10"/>
    <mergeCell ref="B14:C14"/>
    <mergeCell ref="A10:D10"/>
    <mergeCell ref="F10:M10"/>
    <mergeCell ref="B7:B8"/>
    <mergeCell ref="G7:G8"/>
    <mergeCell ref="H7:H8"/>
    <mergeCell ref="F12:Q12"/>
    <mergeCell ref="A13:D13"/>
    <mergeCell ref="D7:D8"/>
    <mergeCell ref="E7:E8"/>
    <mergeCell ref="B18:C18"/>
    <mergeCell ref="B19:C19"/>
    <mergeCell ref="B25:C25"/>
    <mergeCell ref="B27:C27"/>
    <mergeCell ref="B28:C28"/>
    <mergeCell ref="B15:C15"/>
    <mergeCell ref="B16:C16"/>
    <mergeCell ref="B17:C17"/>
    <mergeCell ref="B20:C20"/>
    <mergeCell ref="P29:Q29"/>
    <mergeCell ref="B21:C21"/>
    <mergeCell ref="B22:C22"/>
    <mergeCell ref="B23:C23"/>
    <mergeCell ref="B24:C24"/>
    <mergeCell ref="B26:C26"/>
  </mergeCells>
  <printOptions/>
  <pageMargins left="0.13541666666666666" right="0.052083333333333336" top="0.15625" bottom="0.75" header="0.3" footer="0.3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2020-07-06T11:54:42Z</cp:lastPrinted>
  <dcterms:created xsi:type="dcterms:W3CDTF">2007-02-04T12:22:59Z</dcterms:created>
  <dcterms:modified xsi:type="dcterms:W3CDTF">2021-03-11T05:41:42Z</dcterms:modified>
  <cp:category/>
  <cp:version/>
  <cp:contentType/>
  <cp:contentStatus/>
</cp:coreProperties>
</file>