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035" windowHeight="11160" activeTab="0"/>
  </bookViews>
  <sheets>
    <sheet name="2020" sheetId="1" r:id="rId1"/>
  </sheets>
  <definedNames>
    <definedName name="_xlnm.Print_Area" localSheetId="0">'2020'!$B$29:$O$43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2864-очистка подвала от мусора</t>
        </r>
      </text>
    </comment>
    <comment ref="G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7480-за дезинсекцию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3580-за покос
1786-краска
68299-монтаж тепловычислителя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7484-разборка ограждения из сетки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7712,60-дезинсекция
7484-кладка</t>
        </r>
      </text>
    </comment>
    <comment ref="M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1875-реестр собственников</t>
        </r>
      </text>
    </comment>
    <comment ref="G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4882,50-премия</t>
        </r>
      </text>
    </comment>
  </commentList>
</comments>
</file>

<file path=xl/sharedStrings.xml><?xml version="1.0" encoding="utf-8"?>
<sst xmlns="http://schemas.openxmlformats.org/spreadsheetml/2006/main" count="97" uniqueCount="63">
  <si>
    <t>Содержание</t>
  </si>
  <si>
    <t>ремонт</t>
  </si>
  <si>
    <t>итого</t>
  </si>
  <si>
    <t>ноябрь</t>
  </si>
  <si>
    <t>декабрь</t>
  </si>
  <si>
    <t>январь</t>
  </si>
  <si>
    <t>ИТОГО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</si>
  <si>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</si>
  <si>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</si>
  <si>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</si>
  <si>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</si>
  <si>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</si>
  <si>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</si>
  <si>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</si>
  <si>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</si>
  <si>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</si>
  <si>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ИТОГО:</t>
  </si>
  <si>
    <t>долг</t>
  </si>
  <si>
    <t>дезинсекция</t>
  </si>
  <si>
    <t>х/в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</si>
  <si>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</si>
  <si>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</si>
  <si>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</si>
  <si>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</si>
  <si>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</si>
  <si>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</si>
  <si>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</si>
  <si>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</si>
  <si>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</si>
  <si>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</si>
  <si>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</si>
  <si>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</si>
  <si>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</si>
  <si>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</si>
  <si>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</si>
  <si>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</si>
  <si>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</si>
  <si>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</si>
  <si>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</si>
  <si>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</si>
  <si>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</si>
  <si>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</si>
  <si>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</si>
  <si>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</si>
  <si>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</si>
  <si>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</si>
  <si>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</si>
  <si>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</si>
  <si>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</si>
  <si>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</si>
  <si>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</si>
  <si>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</si>
  <si>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</si>
  <si>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</si>
  <si>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</si>
  <si>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__Ленинградская 46__на 2020год.</t>
  </si>
  <si>
    <t>очистка подвала от мусора</t>
  </si>
  <si>
    <t>за покос</t>
  </si>
  <si>
    <t>краска</t>
  </si>
  <si>
    <t>монтаж тепловычислителя</t>
  </si>
  <si>
    <t>разборка ограждения сетки</t>
  </si>
  <si>
    <t>кладка</t>
  </si>
  <si>
    <t>реестр собственников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</si>
</sst>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_р_."/>
    <numFmt numFmtId="175" formatCode="#,##0.000_р_."/>
    <numFmt numFmtId="176" formatCode="#,##0_р_."/>
    <numFmt numFmtId="177" formatCode="#,##0.0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.00&quot;р.&quot;"/>
    <numFmt numFmtId="184" formatCode="#,##0&quot;р.&quot;"/>
    <numFmt numFmtId="185" formatCode="0.0000"/>
  </numFmts>
  <fonts count="48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1" fillId="33" borderId="11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2" fillId="0" borderId="13" xfId="0" applyNumberFormat="1" applyFont="1" applyBorder="1" applyAlignment="1">
      <alignment horizontal="center" vertical="top"/>
    </xf>
    <xf numFmtId="2" fontId="1" fillId="33" borderId="10" xfId="0" applyNumberFormat="1" applyFont="1" applyFill="1" applyBorder="1" applyAlignment="1">
      <alignment vertical="top" wrapText="1"/>
    </xf>
    <xf numFmtId="2" fontId="1" fillId="33" borderId="13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7" fillId="10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11" fillId="33" borderId="16" xfId="0" applyNumberFormat="1" applyFont="1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left" wrapText="1"/>
    </xf>
    <xf numFmtId="2" fontId="1" fillId="0" borderId="20" xfId="0" applyNumberFormat="1" applyFont="1" applyBorder="1" applyAlignment="1">
      <alignment horizontal="left" wrapText="1"/>
    </xf>
    <xf numFmtId="2" fontId="1" fillId="0" borderId="21" xfId="0" applyNumberFormat="1" applyFont="1" applyBorder="1" applyAlignment="1">
      <alignment horizontal="left" wrapText="1"/>
    </xf>
    <xf numFmtId="2" fontId="1" fillId="0" borderId="22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 textRotation="90" wrapText="1"/>
    </xf>
    <xf numFmtId="2" fontId="1" fillId="0" borderId="23" xfId="0" applyNumberFormat="1" applyFont="1" applyBorder="1" applyAlignment="1">
      <alignment horizontal="left" textRotation="90" wrapText="1"/>
    </xf>
    <xf numFmtId="2" fontId="1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172" fontId="2" fillId="4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172" fontId="6" fillId="0" borderId="18" xfId="0" applyNumberFormat="1" applyFont="1" applyFill="1" applyBorder="1" applyAlignment="1">
      <alignment horizontal="center"/>
    </xf>
    <xf numFmtId="172" fontId="7" fillId="35" borderId="16" xfId="0" applyNumberFormat="1" applyFont="1" applyFill="1" applyBorder="1" applyAlignment="1">
      <alignment horizontal="center"/>
    </xf>
    <xf numFmtId="172" fontId="7" fillId="3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4" borderId="15" xfId="0" applyFill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2:S41"/>
  <sheetViews>
    <sheetView tabSelected="1" workbookViewId="0" topLeftCell="A1">
      <selection activeCell="I14" sqref="I14"/>
    </sheetView>
  </sheetViews>
  <sheetFormatPr defaultColWidth="9.00390625" defaultRowHeight="12.75"/>
  <cols>
    <col min="2" max="2" width="7.875" style="0" customWidth="1"/>
    <col min="3" max="3" width="8.125" style="0" customWidth="1"/>
    <col min="5" max="5" width="8.625" style="0" customWidth="1"/>
    <col min="7" max="7" width="8.875" style="0" customWidth="1"/>
    <col min="8" max="8" width="8.25390625" style="0" customWidth="1"/>
    <col min="10" max="10" width="8.00390625" style="0" customWidth="1"/>
    <col min="15" max="15" width="8.00390625" style="0" customWidth="1"/>
    <col min="18" max="18" width="10.125" style="0" bestFit="1" customWidth="1"/>
  </cols>
  <sheetData>
    <row r="2" spans="1:17" ht="15.75">
      <c r="A2" s="45" t="s">
        <v>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2.75">
      <c r="A4" s="46"/>
      <c r="B4" s="44"/>
      <c r="C4" s="44"/>
      <c r="D4" s="44"/>
      <c r="E4" s="92"/>
      <c r="F4" s="74" t="s">
        <v>20</v>
      </c>
      <c r="G4" s="42"/>
      <c r="H4" s="42"/>
      <c r="I4" s="42"/>
      <c r="J4" s="42"/>
      <c r="K4" s="42"/>
      <c r="L4" s="42"/>
      <c r="M4" s="42"/>
      <c r="N4" s="42"/>
      <c r="O4" s="42"/>
      <c r="P4" s="43"/>
      <c r="Q4" s="1"/>
    </row>
    <row r="5" spans="1:17" ht="12.75">
      <c r="A5" s="3"/>
      <c r="B5" s="93" t="s">
        <v>21</v>
      </c>
      <c r="C5" s="94"/>
      <c r="D5" s="94"/>
      <c r="E5" s="95"/>
      <c r="F5" s="47" t="s">
        <v>0</v>
      </c>
      <c r="G5" s="48"/>
      <c r="H5" s="48"/>
      <c r="I5" s="48"/>
      <c r="J5" s="48"/>
      <c r="K5" s="48"/>
      <c r="L5" s="48"/>
      <c r="M5" s="48"/>
      <c r="N5" s="49" t="s">
        <v>22</v>
      </c>
      <c r="O5" s="50"/>
      <c r="P5" s="53" t="s">
        <v>23</v>
      </c>
      <c r="Q5" s="56" t="s">
        <v>6</v>
      </c>
    </row>
    <row r="6" spans="1:17" ht="12.75">
      <c r="A6" s="4"/>
      <c r="B6" s="59" t="s">
        <v>24</v>
      </c>
      <c r="C6" s="59" t="s">
        <v>1</v>
      </c>
      <c r="D6" s="59" t="s">
        <v>48</v>
      </c>
      <c r="E6" s="63" t="s">
        <v>2</v>
      </c>
      <c r="F6" s="61" t="s">
        <v>25</v>
      </c>
      <c r="G6" s="61" t="s">
        <v>53</v>
      </c>
      <c r="H6" s="61" t="s">
        <v>26</v>
      </c>
      <c r="I6" s="61" t="s">
        <v>27</v>
      </c>
      <c r="J6" s="61" t="s">
        <v>28</v>
      </c>
      <c r="K6" s="61" t="s">
        <v>54</v>
      </c>
      <c r="L6" s="65" t="s">
        <v>29</v>
      </c>
      <c r="M6" s="67"/>
      <c r="N6" s="51"/>
      <c r="O6" s="52"/>
      <c r="P6" s="54"/>
      <c r="Q6" s="57"/>
    </row>
    <row r="7" spans="1:17" ht="84">
      <c r="A7" s="6"/>
      <c r="B7" s="60"/>
      <c r="C7" s="60"/>
      <c r="D7" s="60"/>
      <c r="E7" s="64"/>
      <c r="F7" s="62"/>
      <c r="G7" s="62"/>
      <c r="H7" s="62"/>
      <c r="I7" s="62"/>
      <c r="J7" s="62"/>
      <c r="K7" s="62"/>
      <c r="L7" s="20" t="s">
        <v>49</v>
      </c>
      <c r="M7" s="20" t="s">
        <v>51</v>
      </c>
      <c r="N7" s="5" t="s">
        <v>30</v>
      </c>
      <c r="O7" s="5" t="s">
        <v>31</v>
      </c>
      <c r="P7" s="55"/>
      <c r="Q7" s="58"/>
    </row>
    <row r="8" spans="1:17" ht="12.75">
      <c r="A8" s="41" t="s">
        <v>50</v>
      </c>
      <c r="B8" s="21">
        <v>6.92</v>
      </c>
      <c r="C8" s="21">
        <v>3.48</v>
      </c>
      <c r="D8" s="21">
        <v>1.6</v>
      </c>
      <c r="E8" s="8">
        <f>SUM(B8:D8)</f>
        <v>12</v>
      </c>
      <c r="F8" s="24">
        <v>1.2</v>
      </c>
      <c r="G8" s="24">
        <v>1.78</v>
      </c>
      <c r="H8" s="24">
        <v>0.5</v>
      </c>
      <c r="I8" s="24">
        <v>0.49</v>
      </c>
      <c r="J8" s="24">
        <v>0.25</v>
      </c>
      <c r="K8" s="24">
        <v>2.2</v>
      </c>
      <c r="L8" s="24">
        <v>0</v>
      </c>
      <c r="M8" s="24">
        <v>0.5</v>
      </c>
      <c r="N8" s="22">
        <v>1.74</v>
      </c>
      <c r="O8" s="22">
        <v>1.74</v>
      </c>
      <c r="P8" s="23">
        <v>1.6</v>
      </c>
      <c r="Q8" s="7">
        <f>SUM(F8:P8)</f>
        <v>12</v>
      </c>
    </row>
    <row r="9" spans="1:17" ht="24">
      <c r="A9" s="82" t="s">
        <v>32</v>
      </c>
      <c r="B9" s="83"/>
      <c r="C9" s="83"/>
      <c r="D9" s="84"/>
      <c r="E9" s="8">
        <v>3624.1</v>
      </c>
      <c r="F9" s="65" t="s">
        <v>33</v>
      </c>
      <c r="G9" s="66"/>
      <c r="H9" s="66"/>
      <c r="I9" s="66"/>
      <c r="J9" s="66"/>
      <c r="K9" s="66"/>
      <c r="L9" s="66"/>
      <c r="M9" s="67"/>
      <c r="N9" s="68"/>
      <c r="O9" s="69"/>
      <c r="P9" s="7" t="s">
        <v>34</v>
      </c>
      <c r="Q9" s="7"/>
    </row>
    <row r="10" spans="1:17" ht="12.75">
      <c r="A10" s="70" t="s">
        <v>35</v>
      </c>
      <c r="B10" s="71"/>
      <c r="C10" s="71"/>
      <c r="D10" s="71"/>
      <c r="E10" s="72"/>
      <c r="F10" s="9">
        <f>E9*F8</f>
        <v>4348.92</v>
      </c>
      <c r="G10" s="9">
        <f>G8*E9</f>
        <v>6450.898</v>
      </c>
      <c r="H10" s="9">
        <f>H8*E9</f>
        <v>1812.05</v>
      </c>
      <c r="I10" s="9">
        <f>I8*E9</f>
        <v>1775.809</v>
      </c>
      <c r="J10" s="9">
        <f>J8*E9</f>
        <v>906.025</v>
      </c>
      <c r="K10" s="9">
        <f>K8*E9</f>
        <v>7973.02</v>
      </c>
      <c r="L10" s="9">
        <v>0</v>
      </c>
      <c r="M10" s="9">
        <f>M8*E9</f>
        <v>1812.05</v>
      </c>
      <c r="N10" s="9">
        <f>N8*E9</f>
        <v>6305.934</v>
      </c>
      <c r="O10" s="9">
        <f>O8*E9</f>
        <v>6305.934</v>
      </c>
      <c r="P10" s="9">
        <f>P8*E9</f>
        <v>5798.56</v>
      </c>
      <c r="Q10" s="9">
        <f>SUM(F10:P10)</f>
        <v>43489.2</v>
      </c>
    </row>
    <row r="11" spans="1:17" ht="12.75">
      <c r="A11" s="86" t="s">
        <v>36</v>
      </c>
      <c r="B11" s="86"/>
      <c r="C11" s="86"/>
      <c r="D11" s="86"/>
      <c r="E11" s="87"/>
      <c r="F11" s="73" t="s">
        <v>37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ht="12.75">
      <c r="A12" s="77" t="s">
        <v>38</v>
      </c>
      <c r="B12" s="77"/>
      <c r="C12" s="77"/>
      <c r="D12" s="78"/>
      <c r="E12" s="10">
        <v>196936.30000000016</v>
      </c>
      <c r="F12" s="38"/>
      <c r="G12" s="39"/>
      <c r="H12" s="11"/>
      <c r="I12" s="39"/>
      <c r="J12" s="39"/>
      <c r="K12" s="39"/>
      <c r="L12" s="39"/>
      <c r="M12" s="39"/>
      <c r="N12" s="39"/>
      <c r="O12" s="39"/>
      <c r="P12" s="39"/>
      <c r="Q12" s="40"/>
    </row>
    <row r="13" spans="1:17" ht="12.75">
      <c r="A13" s="25"/>
      <c r="B13" s="90" t="s">
        <v>47</v>
      </c>
      <c r="C13" s="90"/>
      <c r="D13" s="26" t="s">
        <v>36</v>
      </c>
      <c r="E13" s="27" t="s">
        <v>17</v>
      </c>
      <c r="F13" s="38"/>
      <c r="G13" s="39"/>
      <c r="H13" s="11"/>
      <c r="I13" s="39"/>
      <c r="J13" s="39"/>
      <c r="K13" s="39"/>
      <c r="L13" s="39"/>
      <c r="M13" s="39"/>
      <c r="N13" s="39"/>
      <c r="O13" s="39"/>
      <c r="P13" s="39"/>
      <c r="Q13" s="40"/>
    </row>
    <row r="14" spans="1:18" ht="12.75">
      <c r="A14" s="12" t="s">
        <v>39</v>
      </c>
      <c r="B14" s="75">
        <v>53674.15</v>
      </c>
      <c r="C14" s="85"/>
      <c r="D14" s="28">
        <v>46813.59</v>
      </c>
      <c r="E14" s="29"/>
      <c r="F14" s="13">
        <f>E9*F8</f>
        <v>4348.92</v>
      </c>
      <c r="G14" s="13">
        <v>6448.05</v>
      </c>
      <c r="H14" s="14">
        <v>1812.05</v>
      </c>
      <c r="I14" s="13">
        <v>1680</v>
      </c>
      <c r="J14" s="13">
        <v>906.025</v>
      </c>
      <c r="K14" s="13">
        <v>7973.02</v>
      </c>
      <c r="L14" s="13">
        <f>2734.4+5120.78</f>
        <v>7855.18</v>
      </c>
      <c r="M14" s="13">
        <v>0</v>
      </c>
      <c r="N14" s="30">
        <v>0</v>
      </c>
      <c r="O14" s="30">
        <v>0</v>
      </c>
      <c r="P14" s="13">
        <v>5798.56</v>
      </c>
      <c r="Q14" s="15">
        <f aca="true" t="shared" si="0" ref="Q14:Q25">SUM(F14:P14)</f>
        <v>36821.805</v>
      </c>
      <c r="R14" s="2"/>
    </row>
    <row r="15" spans="1:18" ht="12.75">
      <c r="A15" s="12" t="s">
        <v>40</v>
      </c>
      <c r="B15" s="75">
        <v>51261.84</v>
      </c>
      <c r="C15" s="76"/>
      <c r="D15" s="28">
        <v>52180.99</v>
      </c>
      <c r="E15" s="29"/>
      <c r="F15" s="13">
        <v>4348.92</v>
      </c>
      <c r="G15" s="13">
        <v>6448.05</v>
      </c>
      <c r="H15" s="14">
        <v>1812.05</v>
      </c>
      <c r="I15" s="13">
        <v>1680</v>
      </c>
      <c r="J15" s="13">
        <v>906.025</v>
      </c>
      <c r="K15" s="13">
        <v>7973.02</v>
      </c>
      <c r="L15" s="13">
        <f>4443.4+5931.03</f>
        <v>10374.43</v>
      </c>
      <c r="M15" s="13">
        <v>2864</v>
      </c>
      <c r="N15" s="30">
        <v>533</v>
      </c>
      <c r="O15" s="30">
        <v>0</v>
      </c>
      <c r="P15" s="13">
        <v>5798.56</v>
      </c>
      <c r="Q15" s="15">
        <f t="shared" si="0"/>
        <v>42738.055</v>
      </c>
      <c r="R15" s="2"/>
    </row>
    <row r="16" spans="1:18" ht="12.75">
      <c r="A16" s="12" t="s">
        <v>8</v>
      </c>
      <c r="B16" s="75">
        <v>53780.84</v>
      </c>
      <c r="C16" s="76"/>
      <c r="D16" s="28">
        <v>45792.86</v>
      </c>
      <c r="E16" s="29"/>
      <c r="F16" s="13">
        <v>4348.92</v>
      </c>
      <c r="G16" s="13">
        <v>6448.05</v>
      </c>
      <c r="H16" s="14">
        <v>1812.05</v>
      </c>
      <c r="I16" s="13">
        <v>1680</v>
      </c>
      <c r="J16" s="13">
        <v>906.025</v>
      </c>
      <c r="K16" s="13">
        <v>7973.02</v>
      </c>
      <c r="L16" s="13">
        <f>2905.3+4847.61</f>
        <v>7752.91</v>
      </c>
      <c r="M16" s="13">
        <v>0</v>
      </c>
      <c r="N16" s="30">
        <v>5323</v>
      </c>
      <c r="O16" s="30">
        <v>0</v>
      </c>
      <c r="P16" s="13">
        <v>5798.56</v>
      </c>
      <c r="Q16" s="15">
        <f t="shared" si="0"/>
        <v>42042.535</v>
      </c>
      <c r="R16" s="2"/>
    </row>
    <row r="17" spans="1:18" ht="12.75">
      <c r="A17" s="12" t="s">
        <v>41</v>
      </c>
      <c r="B17" s="75">
        <v>51159.48</v>
      </c>
      <c r="C17" s="76"/>
      <c r="D17" s="28">
        <v>42750.42</v>
      </c>
      <c r="E17" s="29"/>
      <c r="F17" s="13">
        <v>4348.92</v>
      </c>
      <c r="G17" s="13">
        <v>6448.05</v>
      </c>
      <c r="H17" s="14">
        <v>1812.05</v>
      </c>
      <c r="I17" s="13">
        <v>1680</v>
      </c>
      <c r="J17" s="13">
        <v>906.025</v>
      </c>
      <c r="K17" s="13">
        <v>7973.02</v>
      </c>
      <c r="L17" s="13">
        <v>6546.82</v>
      </c>
      <c r="M17" s="13">
        <v>0</v>
      </c>
      <c r="N17" s="30">
        <v>0</v>
      </c>
      <c r="O17" s="30">
        <v>0</v>
      </c>
      <c r="P17" s="13">
        <v>5798.56</v>
      </c>
      <c r="Q17" s="15">
        <f t="shared" si="0"/>
        <v>35513.445</v>
      </c>
      <c r="R17" s="2"/>
    </row>
    <row r="18" spans="1:18" ht="12.75">
      <c r="A18" s="12" t="s">
        <v>10</v>
      </c>
      <c r="B18" s="75">
        <v>49953.18</v>
      </c>
      <c r="C18" s="76"/>
      <c r="D18" s="28">
        <v>51385.17</v>
      </c>
      <c r="E18" s="29"/>
      <c r="F18" s="13">
        <v>4348.92</v>
      </c>
      <c r="G18" s="13">
        <f>6448.05+7480</f>
        <v>13928.05</v>
      </c>
      <c r="H18" s="14">
        <v>1812.05</v>
      </c>
      <c r="I18" s="13">
        <v>1680</v>
      </c>
      <c r="J18" s="13">
        <v>906.025</v>
      </c>
      <c r="K18" s="13">
        <v>7973.02</v>
      </c>
      <c r="L18" s="13">
        <f>939.95+5542.11</f>
        <v>6482.0599999999995</v>
      </c>
      <c r="M18" s="13">
        <v>0</v>
      </c>
      <c r="N18" s="30">
        <v>0</v>
      </c>
      <c r="O18" s="30">
        <v>31163</v>
      </c>
      <c r="P18" s="13">
        <v>5798.56</v>
      </c>
      <c r="Q18" s="15">
        <f t="shared" si="0"/>
        <v>74091.685</v>
      </c>
      <c r="R18" s="2"/>
    </row>
    <row r="19" spans="1:18" ht="12.75">
      <c r="A19" s="12" t="s">
        <v>11</v>
      </c>
      <c r="B19" s="75">
        <v>49888.41</v>
      </c>
      <c r="C19" s="76"/>
      <c r="D19" s="28">
        <v>51109.23</v>
      </c>
      <c r="E19" s="29"/>
      <c r="F19" s="13">
        <v>4348.92</v>
      </c>
      <c r="G19" s="13">
        <v>6448.05</v>
      </c>
      <c r="H19" s="14">
        <v>1812.05</v>
      </c>
      <c r="I19" s="13">
        <v>1680</v>
      </c>
      <c r="J19" s="13">
        <v>906.025</v>
      </c>
      <c r="K19" s="13">
        <v>7973.02</v>
      </c>
      <c r="L19" s="13">
        <v>5185.6</v>
      </c>
      <c r="M19" s="13">
        <f>5366+68299</f>
        <v>73665</v>
      </c>
      <c r="N19" s="30">
        <v>0</v>
      </c>
      <c r="O19" s="30">
        <v>0</v>
      </c>
      <c r="P19" s="13">
        <v>5798.56</v>
      </c>
      <c r="Q19" s="15">
        <f t="shared" si="0"/>
        <v>107817.225</v>
      </c>
      <c r="R19" s="2"/>
    </row>
    <row r="20" spans="1:18" ht="12.75">
      <c r="A20" s="12" t="s">
        <v>12</v>
      </c>
      <c r="B20" s="75">
        <v>48592.05</v>
      </c>
      <c r="C20" s="76"/>
      <c r="D20" s="28">
        <v>56604.06</v>
      </c>
      <c r="E20" s="29"/>
      <c r="F20" s="13">
        <v>4348.92</v>
      </c>
      <c r="G20" s="13">
        <v>6448.05</v>
      </c>
      <c r="H20" s="14">
        <v>1812.05</v>
      </c>
      <c r="I20" s="13">
        <v>1680</v>
      </c>
      <c r="J20" s="13">
        <v>906.025</v>
      </c>
      <c r="K20" s="13">
        <v>7973.02</v>
      </c>
      <c r="L20" s="13">
        <f>89.37+3241.62</f>
        <v>3330.99</v>
      </c>
      <c r="M20" s="13">
        <v>7484</v>
      </c>
      <c r="N20" s="30">
        <v>0</v>
      </c>
      <c r="O20" s="30">
        <v>0</v>
      </c>
      <c r="P20" s="13">
        <v>5798.56</v>
      </c>
      <c r="Q20" s="15">
        <f t="shared" si="0"/>
        <v>39781.615</v>
      </c>
      <c r="R20" s="36"/>
    </row>
    <row r="21" spans="1:19" ht="12.75">
      <c r="A21" s="12" t="s">
        <v>13</v>
      </c>
      <c r="B21" s="75">
        <v>46737.52</v>
      </c>
      <c r="C21" s="76"/>
      <c r="D21" s="28">
        <v>51721.22</v>
      </c>
      <c r="E21" s="29"/>
      <c r="F21" s="13">
        <v>4348.92</v>
      </c>
      <c r="G21" s="13">
        <v>6448.05</v>
      </c>
      <c r="H21" s="14">
        <v>1812.05</v>
      </c>
      <c r="I21" s="13">
        <v>1680</v>
      </c>
      <c r="J21" s="13">
        <v>906.025</v>
      </c>
      <c r="K21" s="13">
        <v>7973.02</v>
      </c>
      <c r="L21" s="13">
        <f>178.74+8310.6</f>
        <v>8489.34</v>
      </c>
      <c r="M21" s="13">
        <f>7712.6+7484</f>
        <v>15196.6</v>
      </c>
      <c r="N21" s="30">
        <f>17044</f>
        <v>17044</v>
      </c>
      <c r="O21" s="30">
        <v>0</v>
      </c>
      <c r="P21" s="13">
        <v>5798.56</v>
      </c>
      <c r="Q21" s="15">
        <f t="shared" si="0"/>
        <v>69696.565</v>
      </c>
      <c r="R21" s="37"/>
      <c r="S21" s="36"/>
    </row>
    <row r="22" spans="1:17" ht="12.75">
      <c r="A22" s="12" t="s">
        <v>42</v>
      </c>
      <c r="B22" s="75">
        <v>51887.74</v>
      </c>
      <c r="C22" s="76"/>
      <c r="D22" s="28">
        <v>47649.3</v>
      </c>
      <c r="E22" s="29"/>
      <c r="F22" s="13">
        <v>4348.92</v>
      </c>
      <c r="G22" s="13">
        <v>6448.05</v>
      </c>
      <c r="H22" s="14">
        <v>1812.05</v>
      </c>
      <c r="I22" s="13">
        <v>1680</v>
      </c>
      <c r="J22" s="13">
        <v>906.025</v>
      </c>
      <c r="K22" s="13">
        <v>7973.02</v>
      </c>
      <c r="L22" s="13">
        <f>89.37+5452.92</f>
        <v>5542.29</v>
      </c>
      <c r="M22" s="13">
        <v>0</v>
      </c>
      <c r="N22" s="30">
        <v>0</v>
      </c>
      <c r="O22" s="30">
        <v>0</v>
      </c>
      <c r="P22" s="13">
        <v>5798.56</v>
      </c>
      <c r="Q22" s="15">
        <f t="shared" si="0"/>
        <v>34508.915</v>
      </c>
    </row>
    <row r="23" spans="1:17" ht="12.75">
      <c r="A23" s="12" t="s">
        <v>43</v>
      </c>
      <c r="B23" s="75">
        <v>48940.29</v>
      </c>
      <c r="C23" s="76"/>
      <c r="D23" s="28">
        <v>60365.54</v>
      </c>
      <c r="E23" s="29"/>
      <c r="F23" s="13">
        <v>4348.92</v>
      </c>
      <c r="G23" s="13">
        <v>6448.05</v>
      </c>
      <c r="H23" s="14">
        <v>1812.05</v>
      </c>
      <c r="I23" s="13">
        <v>1680</v>
      </c>
      <c r="J23" s="13">
        <v>906.025</v>
      </c>
      <c r="K23" s="13">
        <v>7973.02</v>
      </c>
      <c r="L23" s="13">
        <f>2144.88+5482.08</f>
        <v>7626.96</v>
      </c>
      <c r="M23" s="13">
        <v>0</v>
      </c>
      <c r="N23" s="30">
        <v>0</v>
      </c>
      <c r="O23" s="30">
        <v>0</v>
      </c>
      <c r="P23" s="13">
        <v>5798.56</v>
      </c>
      <c r="Q23" s="15">
        <f t="shared" si="0"/>
        <v>36593.585</v>
      </c>
    </row>
    <row r="24" spans="1:17" ht="12.75">
      <c r="A24" s="12" t="s">
        <v>44</v>
      </c>
      <c r="B24" s="75">
        <v>50985.17</v>
      </c>
      <c r="C24" s="76"/>
      <c r="D24" s="28">
        <v>47044.16</v>
      </c>
      <c r="E24" s="29"/>
      <c r="F24" s="13">
        <v>4348.92</v>
      </c>
      <c r="G24" s="13">
        <v>6448.05</v>
      </c>
      <c r="H24" s="14">
        <v>1812.05</v>
      </c>
      <c r="I24" s="13">
        <v>1680</v>
      </c>
      <c r="J24" s="13">
        <v>906.025</v>
      </c>
      <c r="K24" s="13">
        <v>7973.02</v>
      </c>
      <c r="L24" s="13">
        <f>1161.81+6274.26</f>
        <v>7436.07</v>
      </c>
      <c r="M24" s="13">
        <v>0</v>
      </c>
      <c r="N24" s="30">
        <f>3780+7216</f>
        <v>10996</v>
      </c>
      <c r="O24" s="30">
        <v>0</v>
      </c>
      <c r="P24" s="13">
        <v>5798.56</v>
      </c>
      <c r="Q24" s="15">
        <f t="shared" si="0"/>
        <v>47398.695</v>
      </c>
    </row>
    <row r="25" spans="1:17" ht="12.75">
      <c r="A25" s="12" t="s">
        <v>45</v>
      </c>
      <c r="B25" s="75">
        <v>50794.36</v>
      </c>
      <c r="C25" s="76"/>
      <c r="D25" s="28">
        <v>74993.28</v>
      </c>
      <c r="E25" s="29"/>
      <c r="F25" s="13">
        <v>4348.92</v>
      </c>
      <c r="G25" s="13">
        <f>6448.05+4882.5</f>
        <v>11330.55</v>
      </c>
      <c r="H25" s="14">
        <v>1812.05</v>
      </c>
      <c r="I25" s="13">
        <v>1680</v>
      </c>
      <c r="J25" s="13">
        <v>906.025</v>
      </c>
      <c r="K25" s="13">
        <v>7973.02</v>
      </c>
      <c r="L25" s="13">
        <f>3038.58+7455.24</f>
        <v>10493.82</v>
      </c>
      <c r="M25" s="13">
        <v>1875</v>
      </c>
      <c r="N25" s="30">
        <v>0</v>
      </c>
      <c r="O25" s="30">
        <v>0</v>
      </c>
      <c r="P25" s="13">
        <v>5798.56</v>
      </c>
      <c r="Q25" s="15">
        <f t="shared" si="0"/>
        <v>46217.945</v>
      </c>
    </row>
    <row r="26" spans="1:17" ht="24">
      <c r="A26" s="16" t="s">
        <v>46</v>
      </c>
      <c r="B26" s="75">
        <v>0</v>
      </c>
      <c r="C26" s="76"/>
      <c r="D26" s="28">
        <f>2700+2700+2700+2700</f>
        <v>10800</v>
      </c>
      <c r="E26" s="19"/>
      <c r="F26" s="13"/>
      <c r="G26" s="13"/>
      <c r="H26" s="13"/>
      <c r="I26" s="13"/>
      <c r="J26" s="13"/>
      <c r="K26" s="13"/>
      <c r="L26" s="13"/>
      <c r="M26" s="13"/>
      <c r="N26" s="30"/>
      <c r="O26" s="30"/>
      <c r="P26" s="13"/>
      <c r="Q26" s="15"/>
    </row>
    <row r="27" spans="1:17" ht="12.75">
      <c r="A27" s="31" t="s">
        <v>2</v>
      </c>
      <c r="B27" s="80">
        <f>SUM(B14:B26)</f>
        <v>607655.03</v>
      </c>
      <c r="C27" s="81"/>
      <c r="D27" s="32">
        <f>SUM(D14:D26)</f>
        <v>639209.82</v>
      </c>
      <c r="E27" s="32"/>
      <c r="F27" s="32">
        <f aca="true" t="shared" si="1" ref="F27:Q27">SUM(F14:F26)</f>
        <v>52187.039999999986</v>
      </c>
      <c r="G27" s="32">
        <f t="shared" si="1"/>
        <v>89739.10000000002</v>
      </c>
      <c r="H27" s="32">
        <f t="shared" si="1"/>
        <v>21744.599999999995</v>
      </c>
      <c r="I27" s="32">
        <f t="shared" si="1"/>
        <v>20160</v>
      </c>
      <c r="J27" s="32">
        <f t="shared" si="1"/>
        <v>10872.299999999997</v>
      </c>
      <c r="K27" s="32">
        <f t="shared" si="1"/>
        <v>95676.24000000003</v>
      </c>
      <c r="L27" s="32">
        <f t="shared" si="1"/>
        <v>87116.47</v>
      </c>
      <c r="M27" s="32">
        <f t="shared" si="1"/>
        <v>101084.6</v>
      </c>
      <c r="N27" s="32">
        <f t="shared" si="1"/>
        <v>33896</v>
      </c>
      <c r="O27" s="32">
        <f t="shared" si="1"/>
        <v>31163</v>
      </c>
      <c r="P27" s="32">
        <f t="shared" si="1"/>
        <v>69582.71999999999</v>
      </c>
      <c r="Q27" s="34">
        <f t="shared" si="1"/>
        <v>613222.07</v>
      </c>
    </row>
    <row r="28" spans="1:17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3" t="s">
        <v>16</v>
      </c>
      <c r="P28" s="79">
        <f>E12+D27-Q27</f>
        <v>222924.05000000016</v>
      </c>
      <c r="Q28" s="79"/>
    </row>
    <row r="29" spans="2:4" ht="12.75">
      <c r="B29" t="s">
        <v>7</v>
      </c>
      <c r="C29">
        <v>2864</v>
      </c>
      <c r="D29" t="s">
        <v>56</v>
      </c>
    </row>
    <row r="30" spans="11:15" ht="12.75">
      <c r="K30" s="35" t="s">
        <v>5</v>
      </c>
      <c r="L30" s="35">
        <v>2734.4</v>
      </c>
      <c r="M30" s="35" t="s">
        <v>19</v>
      </c>
      <c r="N30" s="35">
        <v>5120.78</v>
      </c>
      <c r="O30" s="35" t="s">
        <v>52</v>
      </c>
    </row>
    <row r="31" spans="2:15" ht="12.75">
      <c r="B31" t="s">
        <v>11</v>
      </c>
      <c r="C31">
        <v>3580</v>
      </c>
      <c r="D31" t="s">
        <v>57</v>
      </c>
      <c r="K31" s="35" t="s">
        <v>7</v>
      </c>
      <c r="L31" s="35">
        <v>4443.4</v>
      </c>
      <c r="M31" s="35" t="s">
        <v>19</v>
      </c>
      <c r="N31" s="35">
        <v>5931.03</v>
      </c>
      <c r="O31" s="35" t="s">
        <v>52</v>
      </c>
    </row>
    <row r="32" spans="3:15" ht="12.75">
      <c r="C32">
        <v>1786</v>
      </c>
      <c r="D32" t="s">
        <v>58</v>
      </c>
      <c r="K32" s="35" t="s">
        <v>8</v>
      </c>
      <c r="L32" s="35">
        <v>2905.3</v>
      </c>
      <c r="M32" s="35" t="s">
        <v>19</v>
      </c>
      <c r="N32" s="35">
        <v>4847.61</v>
      </c>
      <c r="O32" s="35" t="s">
        <v>52</v>
      </c>
    </row>
    <row r="33" spans="3:18" ht="12.75">
      <c r="C33">
        <v>68299</v>
      </c>
      <c r="D33" t="s">
        <v>59</v>
      </c>
      <c r="G33" s="2"/>
      <c r="K33" s="35" t="s">
        <v>9</v>
      </c>
      <c r="L33" s="35">
        <v>0</v>
      </c>
      <c r="M33" s="35" t="s">
        <v>19</v>
      </c>
      <c r="N33" s="35">
        <v>6546.82</v>
      </c>
      <c r="O33" s="35" t="s">
        <v>52</v>
      </c>
      <c r="R33" s="2"/>
    </row>
    <row r="34" spans="2:15" ht="12.75">
      <c r="B34" t="s">
        <v>12</v>
      </c>
      <c r="C34">
        <v>7484</v>
      </c>
      <c r="D34" t="s">
        <v>60</v>
      </c>
      <c r="K34" s="35" t="s">
        <v>10</v>
      </c>
      <c r="L34" s="35">
        <v>939.95</v>
      </c>
      <c r="M34" s="35" t="s">
        <v>19</v>
      </c>
      <c r="N34" s="35">
        <v>5542.11</v>
      </c>
      <c r="O34" s="35" t="s">
        <v>52</v>
      </c>
    </row>
    <row r="35" spans="2:15" ht="12.75">
      <c r="B35" t="s">
        <v>13</v>
      </c>
      <c r="C35" s="36">
        <v>7712.6</v>
      </c>
      <c r="D35" s="36" t="s">
        <v>18</v>
      </c>
      <c r="K35" s="35" t="s">
        <v>11</v>
      </c>
      <c r="L35" s="35">
        <v>0</v>
      </c>
      <c r="M35" s="35" t="s">
        <v>19</v>
      </c>
      <c r="N35" s="35">
        <v>5185.6</v>
      </c>
      <c r="O35" s="35" t="s">
        <v>52</v>
      </c>
    </row>
    <row r="36" spans="3:15" ht="12.75">
      <c r="C36" s="36">
        <v>7484</v>
      </c>
      <c r="D36" t="s">
        <v>61</v>
      </c>
      <c r="K36" s="35" t="s">
        <v>12</v>
      </c>
      <c r="L36" s="35">
        <v>89.37</v>
      </c>
      <c r="M36" s="35" t="s">
        <v>19</v>
      </c>
      <c r="N36" s="35">
        <v>3241.62</v>
      </c>
      <c r="O36" s="35" t="s">
        <v>52</v>
      </c>
    </row>
    <row r="37" spans="2:15" ht="12.75">
      <c r="B37" t="s">
        <v>4</v>
      </c>
      <c r="C37" s="36">
        <v>1875</v>
      </c>
      <c r="D37" t="s">
        <v>62</v>
      </c>
      <c r="K37" s="35" t="s">
        <v>13</v>
      </c>
      <c r="L37" s="35">
        <v>178.74</v>
      </c>
      <c r="M37" s="35" t="s">
        <v>19</v>
      </c>
      <c r="N37" s="35">
        <v>8310.6</v>
      </c>
      <c r="O37" s="35" t="s">
        <v>52</v>
      </c>
    </row>
    <row r="38" spans="3:15" ht="12.75">
      <c r="C38" s="36"/>
      <c r="K38" s="35" t="s">
        <v>14</v>
      </c>
      <c r="L38" s="35">
        <v>89.37</v>
      </c>
      <c r="M38" s="35" t="s">
        <v>19</v>
      </c>
      <c r="N38" s="35">
        <v>5452.92</v>
      </c>
      <c r="O38" s="35" t="s">
        <v>52</v>
      </c>
    </row>
    <row r="39" spans="3:17" ht="12.75">
      <c r="C39" s="36"/>
      <c r="K39" s="35" t="s">
        <v>15</v>
      </c>
      <c r="L39" s="35">
        <v>2144.88</v>
      </c>
      <c r="M39" s="35" t="s">
        <v>19</v>
      </c>
      <c r="N39" s="35">
        <v>5482.08</v>
      </c>
      <c r="O39" s="35" t="s">
        <v>52</v>
      </c>
      <c r="Q39" s="2"/>
    </row>
    <row r="40" spans="11:15" ht="12.75">
      <c r="K40" s="35" t="s">
        <v>3</v>
      </c>
      <c r="L40" s="35">
        <v>1161.81</v>
      </c>
      <c r="M40" s="35" t="s">
        <v>19</v>
      </c>
      <c r="N40" s="35">
        <v>6274.26</v>
      </c>
      <c r="O40" s="35" t="s">
        <v>52</v>
      </c>
    </row>
    <row r="41" spans="11:15" ht="12.75">
      <c r="K41" s="35" t="s">
        <v>4</v>
      </c>
      <c r="L41" s="35">
        <v>3038.58</v>
      </c>
      <c r="M41" s="35" t="s">
        <v>19</v>
      </c>
      <c r="N41" s="35">
        <v>7455.24</v>
      </c>
      <c r="O41" s="35" t="s">
        <v>52</v>
      </c>
    </row>
  </sheetData>
  <sheetProtection/>
  <mergeCells count="43"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11458333333333333" right="0.17708333333333334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2020-07-06T12:39:35Z</cp:lastPrinted>
  <dcterms:created xsi:type="dcterms:W3CDTF">2012-12-17T06:03:29Z</dcterms:created>
  <dcterms:modified xsi:type="dcterms:W3CDTF">2021-03-11T06:22:06Z</dcterms:modified>
  <cp:category/>
  <cp:version/>
  <cp:contentType/>
  <cp:contentStatus/>
</cp:coreProperties>
</file>