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45" windowWidth="13590" windowHeight="4710"/>
  </bookViews>
  <sheets>
    <sheet name="2020" sheetId="15" r:id="rId1"/>
  </sheets>
  <definedNames>
    <definedName name="_xlnm.Print_Area" localSheetId="0">'2020'!$A$2:$Q$28</definedName>
  </definedNames>
  <calcPr calcId="145621"/>
</workbook>
</file>

<file path=xl/calcChain.xml><?xml version="1.0" encoding="utf-8"?>
<calcChain xmlns="http://schemas.openxmlformats.org/spreadsheetml/2006/main">
  <c r="D25" i="15" l="1"/>
  <c r="L25" i="15" l="1"/>
  <c r="Q25" i="15" l="1"/>
  <c r="P27" i="15"/>
  <c r="O27" i="15"/>
  <c r="K27" i="15"/>
  <c r="J27" i="15"/>
  <c r="I27" i="15"/>
  <c r="H27" i="15"/>
  <c r="B27" i="15"/>
  <c r="D26" i="15"/>
  <c r="L24" i="15" l="1"/>
  <c r="Q24" i="15" l="1"/>
  <c r="N23" i="15" l="1"/>
  <c r="L23" i="15" l="1"/>
  <c r="Q23" i="15" l="1"/>
  <c r="L22" i="15" l="1"/>
  <c r="Q22" i="15" l="1"/>
  <c r="N21" i="15" l="1"/>
  <c r="L21" i="15" l="1"/>
  <c r="D21" i="15" l="1"/>
  <c r="Q21" i="15"/>
  <c r="M20" i="15" l="1"/>
  <c r="L20" i="15" l="1"/>
  <c r="Q20" i="15" l="1"/>
  <c r="M19" i="15" l="1"/>
  <c r="M27" i="15" s="1"/>
  <c r="L19" i="15" l="1"/>
  <c r="D19" i="15" l="1"/>
  <c r="Q19" i="15"/>
  <c r="G18" i="15" l="1"/>
  <c r="G27" i="15" s="1"/>
  <c r="L18" i="15" l="1"/>
  <c r="Q18" i="15" l="1"/>
  <c r="L17" i="15" l="1"/>
  <c r="Q17" i="15" l="1"/>
  <c r="L16" i="15" l="1"/>
  <c r="D16" i="15" l="1"/>
  <c r="Q16" i="15"/>
  <c r="N15" i="15" l="1"/>
  <c r="N27" i="15" s="1"/>
  <c r="L15" i="15" l="1"/>
  <c r="Q15" i="15" l="1"/>
  <c r="D15" i="15"/>
  <c r="L14" i="15" l="1"/>
  <c r="L27" i="15" s="1"/>
  <c r="D14" i="15" l="1"/>
  <c r="D27" i="15" s="1"/>
  <c r="M10" i="15"/>
  <c r="P10" i="15"/>
  <c r="I10" i="15"/>
  <c r="H10" i="15"/>
  <c r="F14" i="15"/>
  <c r="F27" i="15" s="1"/>
  <c r="O10" i="15"/>
  <c r="N10" i="15"/>
  <c r="K10" i="15"/>
  <c r="J10" i="15"/>
  <c r="G10" i="15"/>
  <c r="F10" i="15"/>
  <c r="Q8" i="15"/>
  <c r="Q10" i="15" s="1"/>
  <c r="E8" i="15"/>
  <c r="Q14" i="15" l="1"/>
  <c r="Q27" i="15" s="1"/>
  <c r="P28" i="15" l="1"/>
</calcChain>
</file>

<file path=xl/comments1.xml><?xml version="1.0" encoding="utf-8"?>
<comments xmlns="http://schemas.openxmlformats.org/spreadsheetml/2006/main">
  <authors>
    <author>User</author>
  </authors>
  <commentList>
    <comment ref="G1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4732р-разовая премия</t>
        </r>
      </text>
    </comment>
    <comment ref="M1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4010-обрезка 2х веток
9444-дезинсекция
1200-поверка счетчика воды</t>
        </r>
      </text>
    </comment>
    <comment ref="M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5000-проверка дымоходов и вентканалов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7341-работа автовышки+опиловка деревьев</t>
        </r>
      </text>
    </comment>
    <comment ref="M2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3250-погрузка и вывоз мусора</t>
        </r>
      </text>
    </comment>
  </commentList>
</comments>
</file>

<file path=xl/sharedStrings.xml><?xml version="1.0" encoding="utf-8"?>
<sst xmlns="http://schemas.openxmlformats.org/spreadsheetml/2006/main" count="112" uniqueCount="64">
  <si>
    <t>январь</t>
  </si>
  <si>
    <t>февраль</t>
  </si>
  <si>
    <t>март</t>
  </si>
  <si>
    <t>апрель</t>
  </si>
  <si>
    <t>май</t>
  </si>
  <si>
    <t>июнь</t>
  </si>
  <si>
    <t>Содержание</t>
  </si>
  <si>
    <t>ремонт</t>
  </si>
  <si>
    <t>итого</t>
  </si>
  <si>
    <t>г/в</t>
  </si>
  <si>
    <t>ИТОГО</t>
  </si>
  <si>
    <t>август</t>
  </si>
  <si>
    <t>июль</t>
  </si>
  <si>
    <t>сентябрь</t>
  </si>
  <si>
    <t>октябрь</t>
  </si>
  <si>
    <t>ноябрь</t>
  </si>
  <si>
    <t>декабрь</t>
  </si>
  <si>
    <t>ИТОГО:</t>
  </si>
  <si>
    <t>долг</t>
  </si>
  <si>
    <t>дезинсекция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</si>
  <si>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</si>
  <si>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</si>
  <si>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</si>
  <si>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</si>
  <si>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</si>
  <si>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</si>
  <si>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</si>
  <si>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</si>
  <si>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</si>
  <si>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</si>
  <si>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</si>
  <si>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</si>
  <si>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</si>
  <si>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</si>
  <si>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</si>
  <si>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</si>
  <si>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</si>
  <si>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</si>
  <si>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</si>
  <si>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</si>
  <si>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</si>
  <si>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</si>
  <si>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</si>
  <si>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</si>
  <si>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</si>
  <si>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</si>
  <si>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</si>
  <si>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</si>
  <si>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</si>
  <si>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</si>
  <si>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</si>
  <si>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</si>
  <si>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</si>
  <si>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</si>
  <si>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>х/в</t>
  </si>
  <si>
    <t>эл-во</t>
  </si>
  <si>
    <t>Работы по уборке придомовой территории</t>
  </si>
  <si>
    <t>общехозяйственные расходы</t>
  </si>
  <si>
    <t>погрузка и вывоз мусора</t>
  </si>
  <si>
    <t>Информация о доходах и расходах по дому __Мира 12/3__на 2020 год.</t>
  </si>
  <si>
    <t>поверка счетчика воды</t>
  </si>
  <si>
    <t>проверка дымоходов и вентканалов</t>
  </si>
  <si>
    <t>работа автовышки+опиловка деревьев</t>
  </si>
  <si>
    <t>обрезка 2х веток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</si>
</sst>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0_р_."/>
    <numFmt numFmtId="172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7"/>
      <name val="Arial Cyr"/>
      <charset val="204"/>
    </font>
    <font>
      <sz val="6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0" borderId="0" xfId="0" applyNumberFormat="1"/>
    <xf numFmtId="167" fontId="0" fillId="0" borderId="0" xfId="0" applyNumberFormat="1"/>
    <xf numFmtId="0" fontId="0" fillId="0" borderId="4" xfId="0" applyBorder="1"/>
    <xf numFmtId="4" fontId="0" fillId="0" borderId="0" xfId="0" applyNumberFormat="1"/>
    <xf numFmtId="2" fontId="7" fillId="6" borderId="9" xfId="0" applyNumberFormat="1" applyFont="1" applyFill="1" applyBorder="1" applyAlignment="1"/>
    <xf numFmtId="2" fontId="7" fillId="0" borderId="3" xfId="0" applyNumberFormat="1" applyFont="1" applyBorder="1" applyAlignment="1">
      <alignment horizontal="center" vertical="top" wrapText="1"/>
    </xf>
    <xf numFmtId="4" fontId="5" fillId="6" borderId="4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 vertical="top" wrapText="1"/>
    </xf>
    <xf numFmtId="4" fontId="2" fillId="6" borderId="4" xfId="0" applyNumberFormat="1" applyFont="1" applyFill="1" applyBorder="1"/>
    <xf numFmtId="2" fontId="2" fillId="9" borderId="12" xfId="0" applyNumberFormat="1" applyFont="1" applyFill="1" applyBorder="1" applyAlignment="1">
      <alignment horizontal="center" vertical="top" wrapText="1"/>
    </xf>
    <xf numFmtId="17" fontId="5" fillId="2" borderId="4" xfId="0" applyNumberFormat="1" applyFont="1" applyFill="1" applyBorder="1" applyAlignment="1">
      <alignment horizontal="left"/>
    </xf>
    <xf numFmtId="167" fontId="2" fillId="9" borderId="4" xfId="0" applyNumberFormat="1" applyFont="1" applyFill="1" applyBorder="1"/>
    <xf numFmtId="167" fontId="2" fillId="9" borderId="3" xfId="0" applyNumberFormat="1" applyFont="1" applyFill="1" applyBorder="1"/>
    <xf numFmtId="4" fontId="2" fillId="9" borderId="4" xfId="0" applyNumberFormat="1" applyFont="1" applyFill="1" applyBorder="1"/>
    <xf numFmtId="17" fontId="5" fillId="10" borderId="4" xfId="0" applyNumberFormat="1" applyFont="1" applyFill="1" applyBorder="1" applyAlignment="1">
      <alignment horizontal="left" wrapText="1"/>
    </xf>
    <xf numFmtId="0" fontId="5" fillId="3" borderId="4" xfId="0" applyFont="1" applyFill="1" applyBorder="1"/>
    <xf numFmtId="167" fontId="2" fillId="4" borderId="4" xfId="0" applyNumberFormat="1" applyFont="1" applyFill="1" applyBorder="1"/>
    <xf numFmtId="0" fontId="5" fillId="0" borderId="0" xfId="0" applyFont="1" applyFill="1" applyBorder="1"/>
    <xf numFmtId="167" fontId="2" fillId="0" borderId="0" xfId="0" applyNumberFormat="1" applyFont="1" applyFill="1" applyBorder="1"/>
    <xf numFmtId="167" fontId="3" fillId="7" borderId="4" xfId="0" applyNumberFormat="1" applyFont="1" applyFill="1" applyBorder="1"/>
    <xf numFmtId="167" fontId="3" fillId="3" borderId="4" xfId="0" applyNumberFormat="1" applyFont="1" applyFill="1" applyBorder="1"/>
    <xf numFmtId="0" fontId="1" fillId="6" borderId="9" xfId="0" applyFont="1" applyFill="1" applyBorder="1" applyAlignment="1"/>
    <xf numFmtId="0" fontId="1" fillId="6" borderId="9" xfId="0" applyFont="1" applyFill="1" applyBorder="1" applyAlignment="1">
      <alignment wrapText="1"/>
    </xf>
    <xf numFmtId="2" fontId="2" fillId="0" borderId="3" xfId="0" applyNumberFormat="1" applyFont="1" applyBorder="1" applyAlignment="1">
      <alignment vertical="top" textRotation="90" wrapText="1"/>
    </xf>
    <xf numFmtId="2" fontId="2" fillId="0" borderId="3" xfId="0" applyNumberFormat="1" applyFont="1" applyBorder="1" applyAlignment="1">
      <alignment horizontal="center" vertical="top"/>
    </xf>
    <xf numFmtId="2" fontId="7" fillId="6" borderId="4" xfId="0" applyNumberFormat="1" applyFont="1" applyFill="1" applyBorder="1" applyAlignment="1">
      <alignment vertical="top" wrapText="1"/>
    </xf>
    <xf numFmtId="2" fontId="7" fillId="6" borderId="3" xfId="0" applyNumberFormat="1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4" borderId="4" xfId="0" applyNumberFormat="1" applyFont="1" applyFill="1" applyBorder="1"/>
    <xf numFmtId="167" fontId="3" fillId="11" borderId="4" xfId="0" applyNumberFormat="1" applyFont="1" applyFill="1" applyBorder="1"/>
    <xf numFmtId="167" fontId="2" fillId="4" borderId="4" xfId="0" applyNumberFormat="1" applyFont="1" applyFill="1" applyBorder="1" applyAlignment="1"/>
    <xf numFmtId="167" fontId="8" fillId="0" borderId="0" xfId="0" applyNumberFormat="1" applyFont="1" applyFill="1" applyBorder="1"/>
    <xf numFmtId="2" fontId="2" fillId="6" borderId="4" xfId="0" applyNumberFormat="1" applyFont="1" applyFill="1" applyBorder="1" applyAlignment="1">
      <alignment horizontal="right" vertical="top" wrapText="1"/>
    </xf>
    <xf numFmtId="4" fontId="10" fillId="3" borderId="4" xfId="0" applyNumberFormat="1" applyFont="1" applyFill="1" applyBorder="1"/>
    <xf numFmtId="167" fontId="2" fillId="9" borderId="0" xfId="0" applyNumberFormat="1" applyFont="1" applyFill="1" applyBorder="1"/>
    <xf numFmtId="4" fontId="11" fillId="6" borderId="4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 vertical="top" wrapText="1"/>
    </xf>
    <xf numFmtId="0" fontId="14" fillId="6" borderId="4" xfId="0" applyNumberFormat="1" applyFont="1" applyFill="1" applyBorder="1" applyAlignment="1">
      <alignment wrapText="1"/>
    </xf>
    <xf numFmtId="172" fontId="5" fillId="0" borderId="0" xfId="0" applyNumberFormat="1" applyFont="1"/>
    <xf numFmtId="2" fontId="2" fillId="0" borderId="1" xfId="0" applyNumberFormat="1" applyFont="1" applyBorder="1" applyAlignment="1">
      <alignment horizontal="left" vertical="top" textRotation="90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9" borderId="6" xfId="0" applyNumberFormat="1" applyFont="1" applyFill="1" applyBorder="1" applyAlignment="1">
      <alignment horizontal="center" vertical="top" wrapText="1"/>
    </xf>
    <xf numFmtId="2" fontId="1" fillId="9" borderId="5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3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left" wrapText="1"/>
    </xf>
    <xf numFmtId="2" fontId="7" fillId="0" borderId="7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1" xfId="0" applyNumberFormat="1" applyFont="1" applyBorder="1" applyAlignment="1">
      <alignment horizontal="left" textRotation="90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3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7" fontId="2" fillId="5" borderId="5" xfId="0" applyNumberFormat="1" applyFont="1" applyFill="1" applyBorder="1" applyAlignment="1">
      <alignment horizontal="center"/>
    </xf>
    <xf numFmtId="167" fontId="2" fillId="5" borderId="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2" fontId="1" fillId="9" borderId="5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2" fontId="1" fillId="9" borderId="6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wrapText="1"/>
    </xf>
    <xf numFmtId="0" fontId="0" fillId="5" borderId="6" xfId="0" applyFill="1" applyBorder="1"/>
    <xf numFmtId="167" fontId="3" fillId="3" borderId="5" xfId="0" applyNumberFormat="1" applyFont="1" applyFill="1" applyBorder="1" applyAlignment="1">
      <alignment horizontal="center"/>
    </xf>
    <xf numFmtId="167" fontId="3" fillId="3" borderId="6" xfId="0" applyNumberFormat="1" applyFont="1" applyFill="1" applyBorder="1" applyAlignment="1">
      <alignment horizontal="center"/>
    </xf>
    <xf numFmtId="167" fontId="8" fillId="0" borderId="11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FF"/>
  </sheetPr>
  <dimension ref="A2:S45"/>
  <sheetViews>
    <sheetView tabSelected="1" zoomScaleNormal="100" workbookViewId="0">
      <selection activeCell="D26" sqref="D26"/>
    </sheetView>
  </sheetViews>
  <sheetFormatPr defaultRowHeight="12.75" x14ac:dyDescent="0.2"/>
  <cols>
    <col min="2" max="2" width="8.28515625" customWidth="1"/>
    <col min="3" max="3" width="7.28515625" customWidth="1"/>
    <col min="9" max="9" width="9.7109375" bestFit="1" customWidth="1"/>
    <col min="15" max="15" width="7.85546875" customWidth="1"/>
    <col min="18" max="18" width="11.7109375" customWidth="1"/>
    <col min="19" max="19" width="10.140625" bestFit="1" customWidth="1"/>
  </cols>
  <sheetData>
    <row r="2" spans="1:17" ht="15.75" x14ac:dyDescent="0.25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x14ac:dyDescent="0.2">
      <c r="A4" s="47"/>
      <c r="B4" s="75"/>
      <c r="C4" s="75"/>
      <c r="D4" s="75"/>
      <c r="E4" s="48"/>
      <c r="F4" s="45" t="s">
        <v>20</v>
      </c>
      <c r="G4" s="49"/>
      <c r="H4" s="49"/>
      <c r="I4" s="49"/>
      <c r="J4" s="49"/>
      <c r="K4" s="49"/>
      <c r="L4" s="49"/>
      <c r="M4" s="49"/>
      <c r="N4" s="49"/>
      <c r="O4" s="49"/>
      <c r="P4" s="46"/>
      <c r="Q4" s="3"/>
    </row>
    <row r="5" spans="1:17" x14ac:dyDescent="0.2">
      <c r="A5" s="22"/>
      <c r="B5" s="76" t="s">
        <v>21</v>
      </c>
      <c r="C5" s="77"/>
      <c r="D5" s="77"/>
      <c r="E5" s="78"/>
      <c r="F5" s="58" t="s">
        <v>6</v>
      </c>
      <c r="G5" s="59"/>
      <c r="H5" s="59"/>
      <c r="I5" s="59"/>
      <c r="J5" s="59"/>
      <c r="K5" s="59"/>
      <c r="L5" s="59"/>
      <c r="M5" s="59"/>
      <c r="N5" s="60" t="s">
        <v>22</v>
      </c>
      <c r="O5" s="61"/>
      <c r="P5" s="64" t="s">
        <v>23</v>
      </c>
      <c r="Q5" s="67" t="s">
        <v>10</v>
      </c>
    </row>
    <row r="6" spans="1:17" x14ac:dyDescent="0.2">
      <c r="A6" s="23"/>
      <c r="B6" s="70" t="s">
        <v>24</v>
      </c>
      <c r="C6" s="70" t="s">
        <v>7</v>
      </c>
      <c r="D6" s="70" t="s">
        <v>50</v>
      </c>
      <c r="E6" s="72" t="s">
        <v>8</v>
      </c>
      <c r="F6" s="50" t="s">
        <v>25</v>
      </c>
      <c r="G6" s="50" t="s">
        <v>56</v>
      </c>
      <c r="H6" s="50" t="s">
        <v>26</v>
      </c>
      <c r="I6" s="50" t="s">
        <v>27</v>
      </c>
      <c r="J6" s="50" t="s">
        <v>28</v>
      </c>
      <c r="K6" s="50" t="s">
        <v>57</v>
      </c>
      <c r="L6" s="52" t="s">
        <v>29</v>
      </c>
      <c r="M6" s="54"/>
      <c r="N6" s="62"/>
      <c r="O6" s="63"/>
      <c r="P6" s="65"/>
      <c r="Q6" s="68"/>
    </row>
    <row r="7" spans="1:17" ht="129.75" x14ac:dyDescent="0.2">
      <c r="A7" s="5"/>
      <c r="B7" s="71"/>
      <c r="C7" s="71"/>
      <c r="D7" s="71"/>
      <c r="E7" s="73"/>
      <c r="F7" s="51"/>
      <c r="G7" s="51"/>
      <c r="H7" s="51"/>
      <c r="I7" s="51"/>
      <c r="J7" s="51"/>
      <c r="K7" s="51"/>
      <c r="L7" s="24" t="s">
        <v>51</v>
      </c>
      <c r="M7" s="24" t="s">
        <v>53</v>
      </c>
      <c r="N7" s="41" t="s">
        <v>30</v>
      </c>
      <c r="O7" s="41" t="s">
        <v>31</v>
      </c>
      <c r="P7" s="66"/>
      <c r="Q7" s="69"/>
    </row>
    <row r="8" spans="1:17" x14ac:dyDescent="0.2">
      <c r="A8" s="39" t="s">
        <v>52</v>
      </c>
      <c r="B8" s="25">
        <v>9.8000000000000007</v>
      </c>
      <c r="C8" s="25">
        <v>5.0999999999999996</v>
      </c>
      <c r="D8" s="25">
        <v>1.6</v>
      </c>
      <c r="E8" s="37">
        <f>SUM(B8:D8)</f>
        <v>16.5</v>
      </c>
      <c r="F8" s="34">
        <v>1.2</v>
      </c>
      <c r="G8" s="34">
        <v>1.49</v>
      </c>
      <c r="H8" s="34">
        <v>1.8</v>
      </c>
      <c r="I8" s="34">
        <v>0.4</v>
      </c>
      <c r="J8" s="34">
        <v>1.74</v>
      </c>
      <c r="K8" s="34">
        <v>2.2000000000000002</v>
      </c>
      <c r="L8" s="34">
        <v>0</v>
      </c>
      <c r="M8" s="34">
        <v>0.97</v>
      </c>
      <c r="N8" s="26">
        <v>2</v>
      </c>
      <c r="O8" s="26">
        <v>3.1</v>
      </c>
      <c r="P8" s="27">
        <v>1.6</v>
      </c>
      <c r="Q8" s="38">
        <f>SUM(F8:P8)</f>
        <v>16.500000000000004</v>
      </c>
    </row>
    <row r="9" spans="1:17" ht="22.5" x14ac:dyDescent="0.2">
      <c r="A9" s="79" t="s">
        <v>32</v>
      </c>
      <c r="B9" s="80"/>
      <c r="C9" s="80"/>
      <c r="D9" s="81"/>
      <c r="E9" s="7">
        <v>4328.5</v>
      </c>
      <c r="F9" s="52" t="s">
        <v>33</v>
      </c>
      <c r="G9" s="53"/>
      <c r="H9" s="53"/>
      <c r="I9" s="53"/>
      <c r="J9" s="53"/>
      <c r="K9" s="53"/>
      <c r="L9" s="53"/>
      <c r="M9" s="54"/>
      <c r="N9" s="55" t="s">
        <v>34</v>
      </c>
      <c r="O9" s="56"/>
      <c r="P9" s="6" t="s">
        <v>35</v>
      </c>
      <c r="Q9" s="6"/>
    </row>
    <row r="10" spans="1:17" x14ac:dyDescent="0.2">
      <c r="A10" s="84" t="s">
        <v>36</v>
      </c>
      <c r="B10" s="85"/>
      <c r="C10" s="85"/>
      <c r="D10" s="85"/>
      <c r="E10" s="86"/>
      <c r="F10" s="8">
        <f>F8*E9</f>
        <v>5194.2</v>
      </c>
      <c r="G10" s="8">
        <f>E9*G8</f>
        <v>6449.4650000000001</v>
      </c>
      <c r="H10" s="8">
        <f>H8*E9</f>
        <v>7791.3</v>
      </c>
      <c r="I10" s="8">
        <f>E9*I8</f>
        <v>1731.4</v>
      </c>
      <c r="J10" s="8">
        <f>E9*J8</f>
        <v>7531.59</v>
      </c>
      <c r="K10" s="8">
        <f>E9*K8</f>
        <v>9522.7000000000007</v>
      </c>
      <c r="L10" s="8">
        <v>0</v>
      </c>
      <c r="M10" s="8">
        <f>E9*M8</f>
        <v>4198.6449999999995</v>
      </c>
      <c r="N10" s="8">
        <f>N8*E9</f>
        <v>8657</v>
      </c>
      <c r="O10" s="8">
        <f>O8*E9</f>
        <v>13418.35</v>
      </c>
      <c r="P10" s="8">
        <f>E9*P8</f>
        <v>6925.6</v>
      </c>
      <c r="Q10" s="8">
        <f>Q8*E9</f>
        <v>71420.250000000015</v>
      </c>
    </row>
    <row r="11" spans="1:17" x14ac:dyDescent="0.2">
      <c r="A11" s="87" t="s">
        <v>37</v>
      </c>
      <c r="B11" s="87"/>
      <c r="C11" s="87"/>
      <c r="D11" s="87"/>
      <c r="E11" s="88"/>
      <c r="F11" s="89" t="s">
        <v>38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17" x14ac:dyDescent="0.2">
      <c r="A12" s="97" t="s">
        <v>39</v>
      </c>
      <c r="B12" s="97"/>
      <c r="C12" s="97"/>
      <c r="D12" s="98"/>
      <c r="E12" s="9">
        <v>143286.15599999996</v>
      </c>
      <c r="F12" s="44"/>
      <c r="G12" s="42"/>
      <c r="H12" s="10"/>
      <c r="I12" s="42"/>
      <c r="J12" s="42"/>
      <c r="K12" s="42"/>
      <c r="L12" s="42"/>
      <c r="M12" s="42"/>
      <c r="N12" s="42"/>
      <c r="O12" s="42"/>
      <c r="P12" s="42"/>
      <c r="Q12" s="43"/>
    </row>
    <row r="13" spans="1:17" x14ac:dyDescent="0.2">
      <c r="A13" s="28"/>
      <c r="B13" s="92" t="s">
        <v>49</v>
      </c>
      <c r="C13" s="92"/>
      <c r="D13" s="29" t="s">
        <v>37</v>
      </c>
      <c r="E13" s="30" t="s">
        <v>18</v>
      </c>
      <c r="F13" s="44"/>
      <c r="G13" s="42"/>
      <c r="H13" s="10"/>
      <c r="I13" s="42"/>
      <c r="J13" s="42"/>
      <c r="K13" s="42"/>
      <c r="L13" s="42"/>
      <c r="M13" s="42"/>
      <c r="N13" s="42"/>
      <c r="O13" s="42"/>
      <c r="P13" s="42"/>
      <c r="Q13" s="43"/>
    </row>
    <row r="14" spans="1:17" x14ac:dyDescent="0.2">
      <c r="A14" s="11" t="s">
        <v>40</v>
      </c>
      <c r="B14" s="82">
        <v>85064.22</v>
      </c>
      <c r="C14" s="93"/>
      <c r="D14" s="31">
        <f>68261.9+800</f>
        <v>69061.899999999994</v>
      </c>
      <c r="E14" s="32"/>
      <c r="F14" s="12">
        <f>F8*E9</f>
        <v>5194.2</v>
      </c>
      <c r="G14" s="12">
        <v>6448.05</v>
      </c>
      <c r="H14" s="13">
        <v>7791.3</v>
      </c>
      <c r="I14" s="12">
        <v>1500</v>
      </c>
      <c r="J14" s="12">
        <v>7531.59</v>
      </c>
      <c r="K14" s="12">
        <v>9522.7000000000007</v>
      </c>
      <c r="L14" s="12">
        <f>5725.15+2132.45+4657.78</f>
        <v>12515.38</v>
      </c>
      <c r="M14" s="12">
        <v>0</v>
      </c>
      <c r="N14" s="20">
        <v>0</v>
      </c>
      <c r="O14" s="20">
        <v>0</v>
      </c>
      <c r="P14" s="12">
        <v>6925.6</v>
      </c>
      <c r="Q14" s="14">
        <f t="shared" ref="Q14:Q25" si="0">SUM(F14:P14)</f>
        <v>57428.819999999992</v>
      </c>
    </row>
    <row r="15" spans="1:17" x14ac:dyDescent="0.2">
      <c r="A15" s="11" t="s">
        <v>41</v>
      </c>
      <c r="B15" s="82">
        <v>83927.26</v>
      </c>
      <c r="C15" s="83"/>
      <c r="D15" s="31">
        <f>77000.23+400</f>
        <v>77400.23</v>
      </c>
      <c r="E15" s="32"/>
      <c r="F15" s="12">
        <v>5194.2</v>
      </c>
      <c r="G15" s="12">
        <v>6448.05</v>
      </c>
      <c r="H15" s="13">
        <v>7791.3</v>
      </c>
      <c r="I15" s="12">
        <v>1500</v>
      </c>
      <c r="J15" s="12">
        <v>7531.59</v>
      </c>
      <c r="K15" s="12">
        <v>9522.7000000000007</v>
      </c>
      <c r="L15" s="12">
        <f>12273.7+635.15+5178.368</f>
        <v>18087.218000000001</v>
      </c>
      <c r="M15" s="12">
        <v>0</v>
      </c>
      <c r="N15" s="20">
        <f>525+16377</f>
        <v>16902</v>
      </c>
      <c r="O15" s="20">
        <v>0</v>
      </c>
      <c r="P15" s="12">
        <v>6925.6</v>
      </c>
      <c r="Q15" s="14">
        <f t="shared" si="0"/>
        <v>79902.657999999996</v>
      </c>
    </row>
    <row r="16" spans="1:17" x14ac:dyDescent="0.2">
      <c r="A16" s="11" t="s">
        <v>2</v>
      </c>
      <c r="B16" s="82">
        <v>89499.16</v>
      </c>
      <c r="C16" s="83"/>
      <c r="D16" s="31">
        <f>79004.18+400</f>
        <v>79404.179999999993</v>
      </c>
      <c r="E16" s="32"/>
      <c r="F16" s="12">
        <v>5194.2</v>
      </c>
      <c r="G16" s="12">
        <v>6448.05</v>
      </c>
      <c r="H16" s="13">
        <v>7791.3</v>
      </c>
      <c r="I16" s="12">
        <v>1500</v>
      </c>
      <c r="J16" s="12">
        <v>7531.59</v>
      </c>
      <c r="K16" s="12">
        <v>9522.7000000000007</v>
      </c>
      <c r="L16" s="12">
        <f>9826.75+6190.04</f>
        <v>16016.79</v>
      </c>
      <c r="M16" s="12">
        <v>0</v>
      </c>
      <c r="N16" s="20">
        <v>1341</v>
      </c>
      <c r="O16" s="20">
        <v>0</v>
      </c>
      <c r="P16" s="12">
        <v>6925.6</v>
      </c>
      <c r="Q16" s="14">
        <f t="shared" si="0"/>
        <v>62271.229999999996</v>
      </c>
    </row>
    <row r="17" spans="1:18" x14ac:dyDescent="0.2">
      <c r="A17" s="11" t="s">
        <v>42</v>
      </c>
      <c r="B17" s="82">
        <v>87428.61</v>
      </c>
      <c r="C17" s="83"/>
      <c r="D17" s="31">
        <v>76370.61</v>
      </c>
      <c r="E17" s="32"/>
      <c r="F17" s="12">
        <v>5194.2</v>
      </c>
      <c r="G17" s="12">
        <v>6448.05</v>
      </c>
      <c r="H17" s="13">
        <v>7791.3</v>
      </c>
      <c r="I17" s="12">
        <v>750</v>
      </c>
      <c r="J17" s="12">
        <v>7531.59</v>
      </c>
      <c r="K17" s="12">
        <v>9522.7000000000007</v>
      </c>
      <c r="L17" s="12">
        <f>3549.015+9570.4</f>
        <v>13119.414999999999</v>
      </c>
      <c r="M17" s="12">
        <v>0</v>
      </c>
      <c r="N17" s="20">
        <v>691</v>
      </c>
      <c r="O17" s="20">
        <v>0</v>
      </c>
      <c r="P17" s="12">
        <v>6925.6</v>
      </c>
      <c r="Q17" s="14">
        <f t="shared" si="0"/>
        <v>57973.854999999996</v>
      </c>
    </row>
    <row r="18" spans="1:18" x14ac:dyDescent="0.2">
      <c r="A18" s="11" t="s">
        <v>4</v>
      </c>
      <c r="B18" s="82">
        <v>84531</v>
      </c>
      <c r="C18" s="83"/>
      <c r="D18" s="31">
        <v>89695.97</v>
      </c>
      <c r="E18" s="32"/>
      <c r="F18" s="12">
        <v>5194.2</v>
      </c>
      <c r="G18" s="12">
        <f>6448.05+4732</f>
        <v>11180.05</v>
      </c>
      <c r="H18" s="13">
        <v>7791.3</v>
      </c>
      <c r="I18" s="12">
        <v>0</v>
      </c>
      <c r="J18" s="12">
        <v>7531.59</v>
      </c>
      <c r="K18" s="12">
        <v>9522.7000000000007</v>
      </c>
      <c r="L18" s="12">
        <f>8282.37+3995.42</f>
        <v>12277.79</v>
      </c>
      <c r="M18" s="12">
        <v>11325.31</v>
      </c>
      <c r="N18" s="20">
        <v>10129</v>
      </c>
      <c r="O18" s="20">
        <v>0</v>
      </c>
      <c r="P18" s="12">
        <v>6925.6</v>
      </c>
      <c r="Q18" s="14">
        <f t="shared" si="0"/>
        <v>81877.540000000008</v>
      </c>
    </row>
    <row r="19" spans="1:18" x14ac:dyDescent="0.2">
      <c r="A19" s="11" t="s">
        <v>5</v>
      </c>
      <c r="B19" s="82">
        <v>83689.710000000006</v>
      </c>
      <c r="C19" s="83"/>
      <c r="D19" s="31">
        <f>77258.1+400</f>
        <v>77658.100000000006</v>
      </c>
      <c r="E19" s="32"/>
      <c r="F19" s="12">
        <v>5194.2</v>
      </c>
      <c r="G19" s="12">
        <v>6448.05</v>
      </c>
      <c r="H19" s="13">
        <v>7791.3</v>
      </c>
      <c r="I19" s="12">
        <v>0</v>
      </c>
      <c r="J19" s="12">
        <v>7531.59</v>
      </c>
      <c r="K19" s="12">
        <v>9522.7000000000007</v>
      </c>
      <c r="L19" s="12">
        <f>1685.44+7940.57+1387.148</f>
        <v>11013.157999999999</v>
      </c>
      <c r="M19" s="12">
        <f>4010+9444+1200</f>
        <v>14654</v>
      </c>
      <c r="N19" s="20">
        <v>500</v>
      </c>
      <c r="O19" s="20">
        <v>32695</v>
      </c>
      <c r="P19" s="12">
        <v>6925.6</v>
      </c>
      <c r="Q19" s="14">
        <f t="shared" si="0"/>
        <v>102275.598</v>
      </c>
    </row>
    <row r="20" spans="1:18" x14ac:dyDescent="0.2">
      <c r="A20" s="11" t="s">
        <v>12</v>
      </c>
      <c r="B20" s="82">
        <v>82425.039999999994</v>
      </c>
      <c r="C20" s="83"/>
      <c r="D20" s="31">
        <v>83931.79</v>
      </c>
      <c r="E20" s="32"/>
      <c r="F20" s="12">
        <v>5194.2</v>
      </c>
      <c r="G20" s="12">
        <v>6448.05</v>
      </c>
      <c r="H20" s="13">
        <v>7791.3</v>
      </c>
      <c r="I20" s="12">
        <v>0</v>
      </c>
      <c r="J20" s="12">
        <v>7531.59</v>
      </c>
      <c r="K20" s="12">
        <v>9522.7000000000007</v>
      </c>
      <c r="L20" s="12">
        <f>180.38+6964.26+7142.256</f>
        <v>14286.896000000001</v>
      </c>
      <c r="M20" s="12">
        <f>5000+11325.31</f>
        <v>16325.31</v>
      </c>
      <c r="N20" s="20">
        <v>7244</v>
      </c>
      <c r="O20" s="20">
        <v>0</v>
      </c>
      <c r="P20" s="12">
        <v>6925.6</v>
      </c>
      <c r="Q20" s="14">
        <f t="shared" si="0"/>
        <v>81269.646000000008</v>
      </c>
    </row>
    <row r="21" spans="1:18" x14ac:dyDescent="0.2">
      <c r="A21" s="11" t="s">
        <v>11</v>
      </c>
      <c r="B21" s="82">
        <v>85698.78</v>
      </c>
      <c r="C21" s="83"/>
      <c r="D21" s="31">
        <f>88399.34+400</f>
        <v>88799.34</v>
      </c>
      <c r="E21" s="32"/>
      <c r="F21" s="12">
        <v>5194.2</v>
      </c>
      <c r="G21" s="12">
        <v>6448.05</v>
      </c>
      <c r="H21" s="13">
        <v>7791.3</v>
      </c>
      <c r="I21" s="12">
        <v>0</v>
      </c>
      <c r="J21" s="12">
        <v>7531.59</v>
      </c>
      <c r="K21" s="12">
        <v>9522.7000000000007</v>
      </c>
      <c r="L21" s="12">
        <f>1229.69+9830.7+9304.956</f>
        <v>20365.346000000001</v>
      </c>
      <c r="M21" s="12">
        <v>2681</v>
      </c>
      <c r="N21" s="20">
        <f>1780+612+20891</f>
        <v>23283</v>
      </c>
      <c r="O21" s="20">
        <v>0</v>
      </c>
      <c r="P21" s="12">
        <v>6925.6</v>
      </c>
      <c r="Q21" s="14">
        <f t="shared" si="0"/>
        <v>89742.786000000007</v>
      </c>
    </row>
    <row r="22" spans="1:18" x14ac:dyDescent="0.2">
      <c r="A22" s="11" t="s">
        <v>43</v>
      </c>
      <c r="B22" s="82">
        <v>91777.42</v>
      </c>
      <c r="C22" s="83"/>
      <c r="D22" s="31">
        <v>80789.919999999998</v>
      </c>
      <c r="E22" s="32"/>
      <c r="F22" s="12">
        <v>5194.2</v>
      </c>
      <c r="G22" s="12">
        <v>6448.05</v>
      </c>
      <c r="H22" s="13">
        <v>7791.3</v>
      </c>
      <c r="I22" s="12">
        <v>0</v>
      </c>
      <c r="J22" s="12">
        <v>7531.59</v>
      </c>
      <c r="K22" s="12">
        <v>9522.7000000000007</v>
      </c>
      <c r="L22" s="12">
        <f>1476.605+3409.776</f>
        <v>4886.3809999999994</v>
      </c>
      <c r="M22" s="12">
        <v>7341</v>
      </c>
      <c r="N22" s="20">
        <v>0</v>
      </c>
      <c r="O22" s="20">
        <v>30040</v>
      </c>
      <c r="P22" s="12">
        <v>6925.6</v>
      </c>
      <c r="Q22" s="14">
        <f t="shared" si="0"/>
        <v>85680.820999999996</v>
      </c>
    </row>
    <row r="23" spans="1:18" x14ac:dyDescent="0.2">
      <c r="A23" s="11" t="s">
        <v>44</v>
      </c>
      <c r="B23" s="82">
        <v>76308.03</v>
      </c>
      <c r="C23" s="83"/>
      <c r="D23" s="31">
        <v>98171.12</v>
      </c>
      <c r="E23" s="32"/>
      <c r="F23" s="12">
        <v>5194.2</v>
      </c>
      <c r="G23" s="12">
        <v>6448.05</v>
      </c>
      <c r="H23" s="13">
        <v>7791.3</v>
      </c>
      <c r="I23" s="12">
        <v>435.5</v>
      </c>
      <c r="J23" s="12">
        <v>7531.59</v>
      </c>
      <c r="K23" s="12">
        <v>9522.7000000000007</v>
      </c>
      <c r="L23" s="12">
        <f>263.16+1640.736+3634.72</f>
        <v>5538.616</v>
      </c>
      <c r="M23" s="12">
        <v>3250</v>
      </c>
      <c r="N23" s="20">
        <f>1780+12221+756</f>
        <v>14757</v>
      </c>
      <c r="O23" s="20">
        <v>0</v>
      </c>
      <c r="P23" s="12">
        <v>6925.6</v>
      </c>
      <c r="Q23" s="14">
        <f t="shared" si="0"/>
        <v>67394.555999999997</v>
      </c>
    </row>
    <row r="24" spans="1:18" x14ac:dyDescent="0.2">
      <c r="A24" s="11" t="s">
        <v>45</v>
      </c>
      <c r="B24" s="82">
        <v>76960.289999999994</v>
      </c>
      <c r="C24" s="83"/>
      <c r="D24" s="31">
        <v>70598.92</v>
      </c>
      <c r="E24" s="32"/>
      <c r="F24" s="12">
        <v>5194.2</v>
      </c>
      <c r="G24" s="12">
        <v>6448.05</v>
      </c>
      <c r="H24" s="13">
        <v>7791.3</v>
      </c>
      <c r="I24" s="12">
        <v>1500</v>
      </c>
      <c r="J24" s="12">
        <v>7531.59</v>
      </c>
      <c r="K24" s="12">
        <v>9522.7000000000007</v>
      </c>
      <c r="L24" s="12">
        <f>380.12+4464.396+4487.97</f>
        <v>9332.4860000000008</v>
      </c>
      <c r="M24" s="12">
        <v>0</v>
      </c>
      <c r="N24" s="20">
        <v>1799</v>
      </c>
      <c r="O24" s="20">
        <v>0</v>
      </c>
      <c r="P24" s="12">
        <v>6925.6</v>
      </c>
      <c r="Q24" s="14">
        <f t="shared" si="0"/>
        <v>56044.925999999999</v>
      </c>
    </row>
    <row r="25" spans="1:18" x14ac:dyDescent="0.2">
      <c r="A25" s="11" t="s">
        <v>46</v>
      </c>
      <c r="B25" s="82">
        <v>80754.320000000007</v>
      </c>
      <c r="C25" s="83"/>
      <c r="D25" s="31">
        <f>72735.73+660</f>
        <v>73395.73</v>
      </c>
      <c r="E25" s="32"/>
      <c r="F25" s="12">
        <v>5194.2</v>
      </c>
      <c r="G25" s="12">
        <v>6448.05</v>
      </c>
      <c r="H25" s="13">
        <v>7791.3</v>
      </c>
      <c r="I25" s="12">
        <v>1500</v>
      </c>
      <c r="J25" s="12">
        <v>7531.59</v>
      </c>
      <c r="K25" s="12">
        <v>9522.7000000000007</v>
      </c>
      <c r="L25" s="12">
        <f>8974.03+3871.47+8099.52</f>
        <v>20945.02</v>
      </c>
      <c r="M25" s="12">
        <v>0</v>
      </c>
      <c r="N25" s="20">
        <v>1571</v>
      </c>
      <c r="O25" s="20">
        <v>0</v>
      </c>
      <c r="P25" s="12">
        <v>6925.6</v>
      </c>
      <c r="Q25" s="14">
        <f t="shared" si="0"/>
        <v>67429.460000000006</v>
      </c>
    </row>
    <row r="26" spans="1:18" ht="24" x14ac:dyDescent="0.2">
      <c r="A26" s="15" t="s">
        <v>47</v>
      </c>
      <c r="B26" s="82">
        <v>0</v>
      </c>
      <c r="C26" s="83"/>
      <c r="D26" s="31">
        <f>1800+1800+1800+1800</f>
        <v>7200</v>
      </c>
      <c r="E26" s="17"/>
      <c r="F26" s="12"/>
      <c r="G26" s="12"/>
      <c r="H26" s="12"/>
      <c r="I26" s="12"/>
      <c r="J26" s="12"/>
      <c r="K26" s="12"/>
      <c r="L26" s="12"/>
      <c r="M26" s="12"/>
      <c r="N26" s="20"/>
      <c r="O26" s="20"/>
      <c r="P26" s="12"/>
      <c r="Q26" s="14"/>
    </row>
    <row r="27" spans="1:18" x14ac:dyDescent="0.2">
      <c r="A27" s="16" t="s">
        <v>8</v>
      </c>
      <c r="B27" s="94">
        <f>SUM(B14:B26)</f>
        <v>1008063.8400000001</v>
      </c>
      <c r="C27" s="95"/>
      <c r="D27" s="21">
        <f>SUM(D14:D26)</f>
        <v>972477.81</v>
      </c>
      <c r="E27" s="21"/>
      <c r="F27" s="21">
        <f t="shared" ref="F27:Q27" si="1">SUM(F14:F26)</f>
        <v>62330.399999999987</v>
      </c>
      <c r="G27" s="21">
        <f t="shared" si="1"/>
        <v>82108.60000000002</v>
      </c>
      <c r="H27" s="21">
        <f t="shared" si="1"/>
        <v>93495.60000000002</v>
      </c>
      <c r="I27" s="21">
        <f t="shared" si="1"/>
        <v>8685.5</v>
      </c>
      <c r="J27" s="21">
        <f t="shared" si="1"/>
        <v>90379.079999999973</v>
      </c>
      <c r="K27" s="21">
        <f t="shared" si="1"/>
        <v>114272.39999999998</v>
      </c>
      <c r="L27" s="21">
        <f t="shared" si="1"/>
        <v>158384.49599999998</v>
      </c>
      <c r="M27" s="21">
        <f t="shared" si="1"/>
        <v>55576.619999999995</v>
      </c>
      <c r="N27" s="21">
        <f t="shared" si="1"/>
        <v>78217</v>
      </c>
      <c r="O27" s="21">
        <f t="shared" si="1"/>
        <v>62735</v>
      </c>
      <c r="P27" s="21">
        <f t="shared" si="1"/>
        <v>83107.200000000012</v>
      </c>
      <c r="Q27" s="35">
        <f t="shared" si="1"/>
        <v>889291.89599999995</v>
      </c>
    </row>
    <row r="28" spans="1:18" x14ac:dyDescent="0.2">
      <c r="F28" s="19"/>
      <c r="G28" s="19"/>
      <c r="H28" s="19"/>
      <c r="I28" s="19"/>
      <c r="J28" s="19"/>
      <c r="K28" s="19"/>
      <c r="L28" s="19"/>
      <c r="M28" s="19"/>
      <c r="N28" s="19"/>
      <c r="O28" s="33" t="s">
        <v>17</v>
      </c>
      <c r="P28" s="96">
        <f>SUM(E12+D27-Q27)</f>
        <v>226472.07000000007</v>
      </c>
      <c r="Q28" s="96"/>
    </row>
    <row r="29" spans="1:18" x14ac:dyDescent="0.2">
      <c r="R29" s="2"/>
    </row>
    <row r="30" spans="1:18" x14ac:dyDescent="0.2">
      <c r="A30" s="18" t="s">
        <v>4</v>
      </c>
      <c r="B30">
        <v>11325.31</v>
      </c>
      <c r="C30" s="19" t="s">
        <v>48</v>
      </c>
      <c r="D30" s="19"/>
      <c r="E30" s="19"/>
      <c r="K30" s="36" t="s">
        <v>0</v>
      </c>
      <c r="L30" s="36">
        <v>5725.15</v>
      </c>
      <c r="M30" s="36" t="s">
        <v>54</v>
      </c>
      <c r="N30" s="36">
        <v>4657.78</v>
      </c>
      <c r="O30" s="36" t="s">
        <v>55</v>
      </c>
      <c r="P30" s="36">
        <v>2132.4499999999998</v>
      </c>
      <c r="Q30" s="36" t="s">
        <v>9</v>
      </c>
      <c r="R30" s="2"/>
    </row>
    <row r="31" spans="1:18" x14ac:dyDescent="0.2">
      <c r="A31" t="s">
        <v>5</v>
      </c>
      <c r="B31">
        <v>4010</v>
      </c>
      <c r="C31" t="s">
        <v>63</v>
      </c>
      <c r="I31" s="2"/>
      <c r="K31" s="36" t="s">
        <v>1</v>
      </c>
      <c r="L31" s="36">
        <v>12273.7</v>
      </c>
      <c r="M31" s="36" t="s">
        <v>54</v>
      </c>
      <c r="N31" s="36">
        <v>5178.3680000000004</v>
      </c>
      <c r="O31" s="36" t="s">
        <v>55</v>
      </c>
      <c r="P31" s="36">
        <v>635.15</v>
      </c>
      <c r="Q31" s="36" t="s">
        <v>9</v>
      </c>
      <c r="R31" s="2"/>
    </row>
    <row r="32" spans="1:18" x14ac:dyDescent="0.2">
      <c r="B32">
        <v>9444</v>
      </c>
      <c r="C32" t="s">
        <v>19</v>
      </c>
      <c r="K32" s="36" t="s">
        <v>2</v>
      </c>
      <c r="L32" s="36">
        <v>9826.75</v>
      </c>
      <c r="M32" s="36" t="s">
        <v>54</v>
      </c>
      <c r="N32" s="36">
        <v>6190.04</v>
      </c>
      <c r="O32" s="36" t="s">
        <v>55</v>
      </c>
      <c r="P32" s="36">
        <v>0</v>
      </c>
      <c r="Q32" s="36" t="s">
        <v>9</v>
      </c>
      <c r="R32" s="2"/>
    </row>
    <row r="33" spans="1:19" x14ac:dyDescent="0.2">
      <c r="B33">
        <v>1200</v>
      </c>
      <c r="C33" t="s">
        <v>60</v>
      </c>
      <c r="K33" s="36" t="s">
        <v>3</v>
      </c>
      <c r="L33" s="36">
        <v>9570.4</v>
      </c>
      <c r="M33" s="36" t="s">
        <v>54</v>
      </c>
      <c r="N33" s="36">
        <v>3549.0149999999999</v>
      </c>
      <c r="O33" s="36" t="s">
        <v>55</v>
      </c>
      <c r="P33" s="36">
        <v>0</v>
      </c>
      <c r="Q33" s="36" t="s">
        <v>9</v>
      </c>
      <c r="R33" s="2"/>
    </row>
    <row r="34" spans="1:19" x14ac:dyDescent="0.2">
      <c r="A34" t="s">
        <v>12</v>
      </c>
      <c r="B34">
        <v>5000</v>
      </c>
      <c r="C34" t="s">
        <v>61</v>
      </c>
      <c r="G34" s="2"/>
      <c r="H34" s="1"/>
      <c r="K34" s="36" t="s">
        <v>4</v>
      </c>
      <c r="L34" s="36">
        <v>8282.3700000000008</v>
      </c>
      <c r="M34" s="36" t="s">
        <v>54</v>
      </c>
      <c r="N34" s="36">
        <v>3995.42</v>
      </c>
      <c r="O34" s="36" t="s">
        <v>55</v>
      </c>
      <c r="P34" s="36">
        <v>0</v>
      </c>
      <c r="Q34" s="36" t="s">
        <v>9</v>
      </c>
      <c r="R34" s="2"/>
    </row>
    <row r="35" spans="1:19" x14ac:dyDescent="0.2">
      <c r="B35">
        <v>11325.31</v>
      </c>
      <c r="C35" t="s">
        <v>48</v>
      </c>
      <c r="K35" s="36" t="s">
        <v>5</v>
      </c>
      <c r="L35" s="36">
        <v>7940.57</v>
      </c>
      <c r="M35" s="36" t="s">
        <v>54</v>
      </c>
      <c r="N35" s="36">
        <v>1387.1479999999999</v>
      </c>
      <c r="O35" s="36" t="s">
        <v>55</v>
      </c>
      <c r="P35" s="36">
        <v>1685.44</v>
      </c>
      <c r="Q35" s="36" t="s">
        <v>9</v>
      </c>
      <c r="R35" s="2"/>
      <c r="S35" s="4"/>
    </row>
    <row r="36" spans="1:19" x14ac:dyDescent="0.2">
      <c r="A36" t="s">
        <v>11</v>
      </c>
      <c r="B36">
        <v>2681</v>
      </c>
      <c r="C36" t="s">
        <v>48</v>
      </c>
      <c r="F36" s="2"/>
      <c r="K36" s="36" t="s">
        <v>12</v>
      </c>
      <c r="L36" s="36">
        <v>6964.26</v>
      </c>
      <c r="M36" s="36" t="s">
        <v>54</v>
      </c>
      <c r="N36" s="36">
        <v>7142.2560000000003</v>
      </c>
      <c r="O36" s="36" t="s">
        <v>55</v>
      </c>
      <c r="P36" s="36">
        <v>180.38</v>
      </c>
      <c r="Q36" s="36" t="s">
        <v>9</v>
      </c>
      <c r="R36" s="2"/>
    </row>
    <row r="37" spans="1:19" x14ac:dyDescent="0.2">
      <c r="A37" t="s">
        <v>13</v>
      </c>
      <c r="B37">
        <v>7341</v>
      </c>
      <c r="C37" s="40" t="s">
        <v>62</v>
      </c>
      <c r="K37" s="36" t="s">
        <v>11</v>
      </c>
      <c r="L37" s="36">
        <v>9830.7000000000007</v>
      </c>
      <c r="M37" s="36" t="s">
        <v>54</v>
      </c>
      <c r="N37" s="36">
        <v>9304.9560000000001</v>
      </c>
      <c r="O37" s="36" t="s">
        <v>55</v>
      </c>
      <c r="P37" s="36">
        <v>1229.69</v>
      </c>
      <c r="Q37" s="36" t="s">
        <v>9</v>
      </c>
      <c r="R37" s="2"/>
    </row>
    <row r="38" spans="1:19" x14ac:dyDescent="0.2">
      <c r="A38" t="s">
        <v>14</v>
      </c>
      <c r="B38">
        <v>3250</v>
      </c>
      <c r="C38" t="s">
        <v>58</v>
      </c>
      <c r="F38" s="2"/>
      <c r="K38" s="36" t="s">
        <v>13</v>
      </c>
      <c r="L38" s="36">
        <v>0</v>
      </c>
      <c r="M38" s="36" t="s">
        <v>54</v>
      </c>
      <c r="N38" s="36">
        <v>3409.7759999999998</v>
      </c>
      <c r="O38" s="36" t="s">
        <v>55</v>
      </c>
      <c r="P38" s="36">
        <v>1476.605</v>
      </c>
      <c r="Q38" s="36" t="s">
        <v>9</v>
      </c>
      <c r="R38" s="2"/>
    </row>
    <row r="39" spans="1:19" x14ac:dyDescent="0.2">
      <c r="K39" s="36" t="s">
        <v>14</v>
      </c>
      <c r="L39" s="36">
        <v>263.16000000000003</v>
      </c>
      <c r="M39" s="36" t="s">
        <v>54</v>
      </c>
      <c r="N39" s="36">
        <v>1640.7360000000001</v>
      </c>
      <c r="O39" s="36" t="s">
        <v>55</v>
      </c>
      <c r="P39" s="36">
        <v>3634.72</v>
      </c>
      <c r="Q39" s="36" t="s">
        <v>9</v>
      </c>
      <c r="R39" s="2"/>
    </row>
    <row r="40" spans="1:19" x14ac:dyDescent="0.2">
      <c r="K40" s="36" t="s">
        <v>15</v>
      </c>
      <c r="L40" s="36">
        <v>380.12</v>
      </c>
      <c r="M40" s="36" t="s">
        <v>54</v>
      </c>
      <c r="N40" s="36">
        <v>4464.3959999999997</v>
      </c>
      <c r="O40" s="36" t="s">
        <v>55</v>
      </c>
      <c r="P40" s="36">
        <v>4487.97</v>
      </c>
      <c r="Q40" s="36" t="s">
        <v>9</v>
      </c>
    </row>
    <row r="41" spans="1:19" x14ac:dyDescent="0.2">
      <c r="D41" s="19"/>
      <c r="K41" s="36" t="s">
        <v>16</v>
      </c>
      <c r="L41" s="36">
        <v>8974.0300000000007</v>
      </c>
      <c r="M41" s="36" t="s">
        <v>54</v>
      </c>
      <c r="N41" s="36">
        <v>3871.47</v>
      </c>
      <c r="O41" s="36" t="s">
        <v>55</v>
      </c>
      <c r="P41" s="36">
        <v>8099.52</v>
      </c>
      <c r="Q41" s="36" t="s">
        <v>9</v>
      </c>
    </row>
    <row r="42" spans="1:19" x14ac:dyDescent="0.2">
      <c r="L42" s="2"/>
      <c r="N42" s="2"/>
      <c r="P42" s="2"/>
      <c r="S42" s="4"/>
    </row>
    <row r="43" spans="1:19" x14ac:dyDescent="0.2">
      <c r="S43" s="4"/>
    </row>
    <row r="44" spans="1:19" x14ac:dyDescent="0.2">
      <c r="R44" s="2"/>
    </row>
    <row r="45" spans="1:19" x14ac:dyDescent="0.2">
      <c r="N45" s="4"/>
    </row>
  </sheetData>
  <mergeCells count="43"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  <mergeCell ref="B18:C18"/>
    <mergeCell ref="N9:O9"/>
    <mergeCell ref="A10:E10"/>
    <mergeCell ref="A11:E11"/>
    <mergeCell ref="F11:Q11"/>
    <mergeCell ref="A12:D12"/>
    <mergeCell ref="A9:D9"/>
    <mergeCell ref="F9:M9"/>
    <mergeCell ref="B13:C13"/>
    <mergeCell ref="B14:C14"/>
    <mergeCell ref="B15:C15"/>
    <mergeCell ref="B16:C16"/>
    <mergeCell ref="B17:C17"/>
    <mergeCell ref="C6:C7"/>
    <mergeCell ref="D6:D7"/>
    <mergeCell ref="E6:E7"/>
    <mergeCell ref="F6:F7"/>
    <mergeCell ref="G6:G7"/>
    <mergeCell ref="B19:C19"/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</mergeCells>
  <pageMargins left="0.23958333333333334" right="0.16666666666666666" top="0.34375" bottom="0.75" header="0.3" footer="0.3"/>
  <pageSetup paperSize="9" scale="96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2020-07-06T12:44:54Z</cp:lastPrinted>
  <dcterms:created xsi:type="dcterms:W3CDTF">2007-02-04T12:22:59Z</dcterms:created>
  <dcterms:modified xsi:type="dcterms:W3CDTF">2021-03-11T06:25:00Z</dcterms:modified>
</cp:coreProperties>
</file>