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tabRatio="963" activeTab="0"/>
  </bookViews>
  <sheets>
    <sheet name="2018" sheetId="1" r:id="rId1"/>
  </sheets>
  <definedNames>
    <definedName name="_xlnm.Print_Area" localSheetId="0">'2018'!$C$36:$R$49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6000-замена блока вызова домофона
1760-погрузка+вывоз мусора</t>
        </r>
      </text>
    </comment>
    <comment ref="M25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6670-ремонт шиф.кровли</t>
        </r>
      </text>
    </comment>
    <comment ref="M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7216-дезинсекция
1955,44-отключение и подп.водопр.ввода
1691,22-тех.обслуживание ОДГО</t>
        </r>
      </text>
    </comment>
    <comment ref="M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1000-ремонт шиферной кровли</t>
        </r>
      </text>
    </comment>
  </commentList>
</comments>
</file>

<file path=xl/sharedStrings.xml><?xml version="1.0" encoding="utf-8"?>
<sst xmlns="http://schemas.openxmlformats.org/spreadsheetml/2006/main" count="113" uniqueCount="82">
  <si>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</si>
  <si>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</si>
  <si>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</si>
  <si>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</si>
  <si>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</si>
  <si>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</si>
  <si>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</si>
  <si>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</si>
  <si>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</si>
  <si>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ремонт</t>
  </si>
  <si>
    <t>итого</t>
  </si>
  <si>
    <t>июль</t>
  </si>
  <si>
    <t>Гороно</t>
  </si>
  <si>
    <t>Наименование работ</t>
  </si>
  <si>
    <t>ИТОГО</t>
  </si>
  <si>
    <t>август</t>
  </si>
  <si>
    <t>сентябрь</t>
  </si>
  <si>
    <t>октябрь</t>
  </si>
  <si>
    <t>х/в</t>
  </si>
  <si>
    <t>дезинсекция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</si>
  <si>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</si>
  <si>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</si>
  <si>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</si>
  <si>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</si>
  <si>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</si>
  <si>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</si>
  <si>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</si>
  <si>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</si>
  <si>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</si>
  <si>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</si>
  <si>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</si>
  <si>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</si>
  <si>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</si>
  <si>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</si>
  <si>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</si>
  <si>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</si>
  <si>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</si>
  <si>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</si>
  <si>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</si>
  <si>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</si>
  <si>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</si>
  <si>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</si>
  <si>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</si>
  <si>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</si>
  <si>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</si>
  <si>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</si>
  <si>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</si>
  <si>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</si>
  <si>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</si>
  <si>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</si>
  <si>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</si>
  <si>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</si>
  <si>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</si>
  <si>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</si>
  <si>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</si>
  <si>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</si>
  <si>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</si>
  <si>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</si>
  <si>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</si>
  <si>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</si>
  <si>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</si>
  <si>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</si>
  <si>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</si>
  <si>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</si>
  <si>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</si>
  <si>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ИТОГО:</t>
  </si>
  <si>
    <t>тех.обслуживание ОДГО</t>
  </si>
  <si>
    <t>начислено</t>
  </si>
  <si>
    <t>оплата коммунальных ресурсов на содержание ОДИ</t>
  </si>
  <si>
    <t>1 полугодие</t>
  </si>
  <si>
    <t>2 полугодие</t>
  </si>
  <si>
    <t>услуги сторонних организаций, разовые работы</t>
  </si>
  <si>
    <t>Информация о доходах и расходах по дому __Ленина 110__на 2018год.</t>
  </si>
  <si>
    <t>погрузка и вывоз мусора</t>
  </si>
  <si>
    <t>3п-замена блока вызова домофона</t>
  </si>
  <si>
    <t>эл-во</t>
  </si>
  <si>
    <t>ремонт шиф.кровли</t>
  </si>
  <si>
    <t>отключение и подп.водопр.ввода</t>
  </si>
  <si>
    <t>ремонт шиферной кровли</t>
  </si>
  <si>
    <t>эл-во доначисление за январь 2017г.</t>
  </si>
  <si>
    <t>нежилые</t>
  </si>
  <si>
    <t>периодичность работ(жилые)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</si>
</sst>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0.000"/>
    <numFmt numFmtId="175" formatCode="#,##0.000_р_."/>
    <numFmt numFmtId="176" formatCode="0.0"/>
    <numFmt numFmtId="177" formatCode="0.0000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3" borderId="11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wrapText="1"/>
    </xf>
    <xf numFmtId="2" fontId="4" fillId="0" borderId="13" xfId="0" applyNumberFormat="1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2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172" fontId="1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72" fontId="1" fillId="9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 vertical="top" wrapText="1"/>
    </xf>
    <xf numFmtId="172" fontId="7" fillId="7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7" fillId="13" borderId="1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72" fontId="7" fillId="0" borderId="0" xfId="0" applyNumberFormat="1" applyFont="1" applyFill="1" applyBorder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/>
    </xf>
    <xf numFmtId="172" fontId="1" fillId="13" borderId="0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" fontId="1" fillId="35" borderId="10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47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7" fillId="0" borderId="14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2" borderId="17" xfId="0" applyFill="1" applyBorder="1" applyAlignment="1">
      <alignment horizontal="left" wrapText="1"/>
    </xf>
    <xf numFmtId="0" fontId="0" fillId="32" borderId="14" xfId="0" applyFill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38" fillId="0" borderId="15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0" borderId="22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19" xfId="0" applyNumberFormat="1" applyFont="1" applyBorder="1" applyAlignment="1">
      <alignment horizontal="left" wrapText="1"/>
    </xf>
    <xf numFmtId="2" fontId="4" fillId="0" borderId="18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1" fillId="37" borderId="10" xfId="0" applyFont="1" applyFill="1" applyBorder="1" applyAlignment="1">
      <alignment horizontal="center" wrapText="1"/>
    </xf>
    <xf numFmtId="172" fontId="1" fillId="32" borderId="17" xfId="0" applyNumberFormat="1" applyFont="1" applyFill="1" applyBorder="1" applyAlignment="1">
      <alignment horizontal="center"/>
    </xf>
    <xf numFmtId="0" fontId="0" fillId="32" borderId="16" xfId="0" applyFill="1" applyBorder="1" applyAlignment="1">
      <alignment/>
    </xf>
    <xf numFmtId="172" fontId="1" fillId="32" borderId="16" xfId="0" applyNumberFormat="1" applyFont="1" applyFill="1" applyBorder="1" applyAlignment="1">
      <alignment horizontal="center"/>
    </xf>
    <xf numFmtId="172" fontId="1" fillId="35" borderId="17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/>
    </xf>
    <xf numFmtId="172" fontId="5" fillId="0" borderId="22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61"/>
  <sheetViews>
    <sheetView tabSelected="1" workbookViewId="0" topLeftCell="A1">
      <selection activeCell="T7" sqref="T7"/>
    </sheetView>
  </sheetViews>
  <sheetFormatPr defaultColWidth="9.00390625" defaultRowHeight="12.75"/>
  <cols>
    <col min="1" max="1" width="6.25390625" style="0" customWidth="1"/>
    <col min="2" max="2" width="5.75390625" style="0" customWidth="1"/>
    <col min="3" max="3" width="6.375" style="0" customWidth="1"/>
    <col min="5" max="5" width="8.875" style="0" customWidth="1"/>
    <col min="11" max="11" width="9.125" style="0" customWidth="1"/>
    <col min="12" max="12" width="9.00390625" style="0" customWidth="1"/>
    <col min="13" max="13" width="8.875" style="0" customWidth="1"/>
    <col min="14" max="14" width="8.00390625" style="0" customWidth="1"/>
    <col min="15" max="15" width="8.125" style="0" customWidth="1"/>
    <col min="16" max="16" width="10.125" style="0" customWidth="1"/>
  </cols>
  <sheetData>
    <row r="1" spans="1:17" ht="15.75">
      <c r="A1" s="123" t="s">
        <v>72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12.75">
      <c r="A3" s="125"/>
      <c r="B3" s="126"/>
      <c r="C3" s="126"/>
      <c r="D3" s="126"/>
      <c r="E3" s="127"/>
      <c r="F3" s="69" t="s">
        <v>22</v>
      </c>
      <c r="G3" s="70"/>
      <c r="H3" s="70"/>
      <c r="I3" s="70"/>
      <c r="J3" s="70"/>
      <c r="K3" s="70"/>
      <c r="L3" s="70"/>
      <c r="M3" s="70"/>
      <c r="N3" s="70"/>
      <c r="O3" s="70"/>
      <c r="P3" s="71"/>
      <c r="Q3" s="2"/>
    </row>
    <row r="4" spans="1:17" ht="12.75" customHeight="1">
      <c r="A4" s="6"/>
      <c r="B4" s="128" t="s">
        <v>23</v>
      </c>
      <c r="C4" s="129"/>
      <c r="D4" s="129"/>
      <c r="E4" s="130"/>
      <c r="F4" s="131" t="s">
        <v>1</v>
      </c>
      <c r="G4" s="132"/>
      <c r="H4" s="132"/>
      <c r="I4" s="132"/>
      <c r="J4" s="132"/>
      <c r="K4" s="132"/>
      <c r="L4" s="132"/>
      <c r="M4" s="132"/>
      <c r="N4" s="133" t="s">
        <v>24</v>
      </c>
      <c r="O4" s="134"/>
      <c r="P4" s="137" t="s">
        <v>25</v>
      </c>
      <c r="Q4" s="140" t="s">
        <v>14</v>
      </c>
    </row>
    <row r="5" spans="1:17" ht="12.75" customHeight="1">
      <c r="A5" s="7"/>
      <c r="B5" s="72" t="s">
        <v>26</v>
      </c>
      <c r="C5" s="72" t="s">
        <v>9</v>
      </c>
      <c r="D5" s="72" t="s">
        <v>27</v>
      </c>
      <c r="E5" s="121" t="s">
        <v>10</v>
      </c>
      <c r="F5" s="119" t="s">
        <v>28</v>
      </c>
      <c r="G5" s="119" t="s">
        <v>29</v>
      </c>
      <c r="H5" s="119" t="s">
        <v>30</v>
      </c>
      <c r="I5" s="119" t="s">
        <v>31</v>
      </c>
      <c r="J5" s="119" t="s">
        <v>32</v>
      </c>
      <c r="K5" s="119" t="s">
        <v>33</v>
      </c>
      <c r="L5" s="111" t="s">
        <v>34</v>
      </c>
      <c r="M5" s="113"/>
      <c r="N5" s="135"/>
      <c r="O5" s="136"/>
      <c r="P5" s="138"/>
      <c r="Q5" s="141"/>
    </row>
    <row r="6" spans="1:17" ht="94.5">
      <c r="A6" s="9"/>
      <c r="B6" s="73"/>
      <c r="C6" s="73"/>
      <c r="D6" s="73"/>
      <c r="E6" s="122"/>
      <c r="F6" s="120"/>
      <c r="G6" s="120"/>
      <c r="H6" s="120"/>
      <c r="I6" s="120"/>
      <c r="J6" s="120"/>
      <c r="K6" s="120"/>
      <c r="L6" s="39" t="s">
        <v>68</v>
      </c>
      <c r="M6" s="39" t="s">
        <v>71</v>
      </c>
      <c r="N6" s="8" t="s">
        <v>35</v>
      </c>
      <c r="O6" s="8" t="s">
        <v>36</v>
      </c>
      <c r="P6" s="139"/>
      <c r="Q6" s="142"/>
    </row>
    <row r="7" spans="1:17" ht="14.25">
      <c r="A7" s="10">
        <v>2016</v>
      </c>
      <c r="B7" s="40">
        <v>12</v>
      </c>
      <c r="C7" s="40">
        <v>3</v>
      </c>
      <c r="D7" s="40">
        <v>1.5</v>
      </c>
      <c r="E7" s="12">
        <f>SUM(B7:D7)</f>
        <v>16.5</v>
      </c>
      <c r="F7" s="34">
        <v>1.2</v>
      </c>
      <c r="G7" s="34">
        <v>1.7</v>
      </c>
      <c r="H7" s="34">
        <v>1.6</v>
      </c>
      <c r="I7" s="34">
        <v>0.4</v>
      </c>
      <c r="J7" s="34">
        <v>3.7</v>
      </c>
      <c r="K7" s="34">
        <v>2</v>
      </c>
      <c r="L7" s="41">
        <v>0</v>
      </c>
      <c r="M7" s="41">
        <v>1.4</v>
      </c>
      <c r="N7" s="42">
        <v>1.5</v>
      </c>
      <c r="O7" s="42">
        <v>1.5</v>
      </c>
      <c r="P7" s="43">
        <v>1.5</v>
      </c>
      <c r="Q7" s="11">
        <f>SUM(F7:P7)</f>
        <v>16.5</v>
      </c>
    </row>
    <row r="8" spans="1:17" ht="14.25">
      <c r="A8" s="10">
        <v>2017</v>
      </c>
      <c r="B8" s="143" t="s">
        <v>69</v>
      </c>
      <c r="C8" s="144"/>
      <c r="D8" s="145"/>
      <c r="E8" s="12">
        <v>17.82</v>
      </c>
      <c r="F8" s="34">
        <v>1.2</v>
      </c>
      <c r="G8" s="34">
        <v>1.7</v>
      </c>
      <c r="H8" s="34">
        <v>1.6</v>
      </c>
      <c r="I8" s="34">
        <v>0.4</v>
      </c>
      <c r="J8" s="34">
        <v>3.7</v>
      </c>
      <c r="K8" s="34">
        <v>2</v>
      </c>
      <c r="L8" s="41">
        <v>1.32</v>
      </c>
      <c r="M8" s="41">
        <v>1.4</v>
      </c>
      <c r="N8" s="42">
        <v>1.5</v>
      </c>
      <c r="O8" s="42">
        <v>1.5</v>
      </c>
      <c r="P8" s="43">
        <v>1.5</v>
      </c>
      <c r="Q8" s="11">
        <f>SUM(F8:P8)</f>
        <v>17.82</v>
      </c>
    </row>
    <row r="9" spans="1:17" ht="14.25">
      <c r="A9" s="10">
        <v>2017</v>
      </c>
      <c r="B9" s="143" t="s">
        <v>70</v>
      </c>
      <c r="C9" s="144"/>
      <c r="D9" s="145"/>
      <c r="E9" s="12">
        <v>16.91</v>
      </c>
      <c r="F9" s="34">
        <v>1.2</v>
      </c>
      <c r="G9" s="34">
        <v>1.7</v>
      </c>
      <c r="H9" s="34">
        <v>1.6</v>
      </c>
      <c r="I9" s="34">
        <v>0.4</v>
      </c>
      <c r="J9" s="34">
        <v>3.7</v>
      </c>
      <c r="K9" s="34">
        <v>2</v>
      </c>
      <c r="L9" s="41">
        <v>0.41</v>
      </c>
      <c r="M9" s="41">
        <v>1.4</v>
      </c>
      <c r="N9" s="42">
        <v>1.5</v>
      </c>
      <c r="O9" s="42">
        <v>1.5</v>
      </c>
      <c r="P9" s="43">
        <v>1.5</v>
      </c>
      <c r="Q9" s="11">
        <f>SUM(F9:P9)</f>
        <v>16.910000000000004</v>
      </c>
    </row>
    <row r="10" spans="1:17" ht="14.25">
      <c r="A10" s="55">
        <v>2018</v>
      </c>
      <c r="B10" s="144" t="s">
        <v>69</v>
      </c>
      <c r="C10" s="144"/>
      <c r="D10" s="145"/>
      <c r="E10" s="12">
        <v>16.78</v>
      </c>
      <c r="F10" s="56">
        <v>1.2</v>
      </c>
      <c r="G10" s="56">
        <v>1.7</v>
      </c>
      <c r="H10" s="56">
        <v>1.6</v>
      </c>
      <c r="I10" s="56">
        <v>0.4</v>
      </c>
      <c r="J10" s="56">
        <v>3.7</v>
      </c>
      <c r="K10" s="56">
        <v>2</v>
      </c>
      <c r="L10" s="57">
        <v>0.28</v>
      </c>
      <c r="M10" s="57">
        <v>1.4</v>
      </c>
      <c r="N10" s="42">
        <v>1.5</v>
      </c>
      <c r="O10" s="42">
        <v>1.5</v>
      </c>
      <c r="P10" s="43">
        <v>1.5</v>
      </c>
      <c r="Q10" s="11">
        <f>SUM(F10:P10)</f>
        <v>16.78</v>
      </c>
    </row>
    <row r="11" spans="1:20" ht="14.25">
      <c r="A11" s="55">
        <v>2018</v>
      </c>
      <c r="B11" s="144" t="s">
        <v>70</v>
      </c>
      <c r="C11" s="144"/>
      <c r="D11" s="145"/>
      <c r="E11" s="12">
        <v>21.12</v>
      </c>
      <c r="F11" s="56">
        <v>1.2</v>
      </c>
      <c r="G11" s="56">
        <v>1.7</v>
      </c>
      <c r="H11" s="56">
        <v>1.6</v>
      </c>
      <c r="I11" s="56">
        <v>0.4</v>
      </c>
      <c r="J11" s="56">
        <v>3.7</v>
      </c>
      <c r="K11" s="56">
        <v>2.2</v>
      </c>
      <c r="L11" s="57">
        <v>4.62</v>
      </c>
      <c r="M11" s="57">
        <v>1.2</v>
      </c>
      <c r="N11" s="42">
        <v>1.5</v>
      </c>
      <c r="O11" s="42">
        <v>1.5</v>
      </c>
      <c r="P11" s="43">
        <v>1.5</v>
      </c>
      <c r="Q11" s="11">
        <f>SUM(F11:P11)</f>
        <v>21.12</v>
      </c>
      <c r="R11" s="4"/>
      <c r="T11" s="1"/>
    </row>
    <row r="12" spans="1:17" ht="12.75">
      <c r="A12" s="84" t="s">
        <v>81</v>
      </c>
      <c r="B12" s="75"/>
      <c r="C12" s="75"/>
      <c r="D12" s="110"/>
      <c r="E12" s="12">
        <v>2642.6</v>
      </c>
      <c r="F12" s="111" t="s">
        <v>37</v>
      </c>
      <c r="G12" s="112"/>
      <c r="H12" s="112"/>
      <c r="I12" s="112"/>
      <c r="J12" s="112"/>
      <c r="K12" s="112"/>
      <c r="L12" s="112"/>
      <c r="M12" s="113"/>
      <c r="N12" s="114" t="s">
        <v>38</v>
      </c>
      <c r="O12" s="115"/>
      <c r="P12" s="11" t="s">
        <v>39</v>
      </c>
      <c r="Q12" s="11"/>
    </row>
    <row r="13" spans="1:17" ht="12.75">
      <c r="A13" s="61"/>
      <c r="B13" s="74" t="s">
        <v>80</v>
      </c>
      <c r="C13" s="75"/>
      <c r="D13" s="62"/>
      <c r="E13" s="64">
        <v>1005.3</v>
      </c>
      <c r="F13" s="65"/>
      <c r="G13" s="66"/>
      <c r="H13" s="66"/>
      <c r="I13" s="66"/>
      <c r="J13" s="66"/>
      <c r="K13" s="66"/>
      <c r="L13" s="66"/>
      <c r="M13" s="60"/>
      <c r="N13" s="67"/>
      <c r="O13" s="68"/>
      <c r="P13" s="11"/>
      <c r="Q13" s="11"/>
    </row>
    <row r="14" spans="1:17" ht="12.75">
      <c r="A14" s="61"/>
      <c r="B14" s="62"/>
      <c r="C14" s="62"/>
      <c r="D14" s="62"/>
      <c r="E14" s="64">
        <v>3647.9</v>
      </c>
      <c r="F14" s="65"/>
      <c r="G14" s="66"/>
      <c r="H14" s="66"/>
      <c r="I14" s="66"/>
      <c r="J14" s="66"/>
      <c r="K14" s="66"/>
      <c r="L14" s="66"/>
      <c r="M14" s="60"/>
      <c r="N14" s="67"/>
      <c r="O14" s="68"/>
      <c r="P14" s="11"/>
      <c r="Q14" s="11"/>
    </row>
    <row r="15" spans="1:18" ht="12.75">
      <c r="A15" s="116" t="s">
        <v>40</v>
      </c>
      <c r="B15" s="117"/>
      <c r="C15" s="117"/>
      <c r="D15" s="117"/>
      <c r="E15" s="118"/>
      <c r="F15" s="13">
        <f>SUM(E14*F11)</f>
        <v>4377.48</v>
      </c>
      <c r="G15" s="13">
        <f>E12*G7</f>
        <v>4492.42</v>
      </c>
      <c r="H15" s="13">
        <f>SUM(E12*H11)</f>
        <v>4228.16</v>
      </c>
      <c r="I15" s="13">
        <f>E12*I7</f>
        <v>1057.04</v>
      </c>
      <c r="J15" s="13">
        <f>E12*J7</f>
        <v>9777.62</v>
      </c>
      <c r="K15" s="13">
        <f>K11*E12</f>
        <v>5813.72</v>
      </c>
      <c r="L15" s="13">
        <f>L9*E12</f>
        <v>1083.466</v>
      </c>
      <c r="M15" s="13">
        <f>E12*M11</f>
        <v>3171.12</v>
      </c>
      <c r="N15" s="13">
        <f>E12*N7</f>
        <v>3963.8999999999996</v>
      </c>
      <c r="O15" s="13">
        <f>E12*O7</f>
        <v>3963.8999999999996</v>
      </c>
      <c r="P15" s="13">
        <f>E12*P7</f>
        <v>3963.8999999999996</v>
      </c>
      <c r="Q15" s="13">
        <f>SUM(F15:P15)</f>
        <v>45892.72600000001</v>
      </c>
      <c r="R15" s="1"/>
    </row>
    <row r="16" spans="1:17" ht="12.75">
      <c r="A16" s="155" t="s">
        <v>41</v>
      </c>
      <c r="B16" s="155"/>
      <c r="C16" s="155"/>
      <c r="D16" s="155"/>
      <c r="E16" s="156"/>
      <c r="F16" s="94" t="s">
        <v>42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6"/>
    </row>
    <row r="17" spans="1:17" ht="15.75" customHeight="1">
      <c r="A17" s="153" t="s">
        <v>43</v>
      </c>
      <c r="B17" s="153"/>
      <c r="C17" s="153"/>
      <c r="D17" s="154"/>
      <c r="E17" s="58">
        <v>44897.57</v>
      </c>
      <c r="F17" s="54"/>
      <c r="G17" s="14"/>
      <c r="H17" s="15"/>
      <c r="I17" s="14"/>
      <c r="J17" s="14"/>
      <c r="K17" s="14"/>
      <c r="L17" s="14"/>
      <c r="M17" s="14"/>
      <c r="N17" s="14"/>
      <c r="O17" s="14"/>
      <c r="P17" s="14"/>
      <c r="Q17" s="16"/>
    </row>
    <row r="18" spans="1:17" ht="12.75">
      <c r="A18" s="44"/>
      <c r="B18" s="146" t="s">
        <v>67</v>
      </c>
      <c r="C18" s="146"/>
      <c r="D18" s="45" t="s">
        <v>41</v>
      </c>
      <c r="E18" s="46" t="s">
        <v>20</v>
      </c>
      <c r="F18" s="54"/>
      <c r="G18" s="14"/>
      <c r="H18" s="15"/>
      <c r="I18" s="14"/>
      <c r="J18" s="14"/>
      <c r="K18" s="14"/>
      <c r="L18" s="14"/>
      <c r="M18" s="14"/>
      <c r="N18" s="14"/>
      <c r="O18" s="14"/>
      <c r="P18" s="14"/>
      <c r="Q18" s="16"/>
    </row>
    <row r="19" spans="1:17" ht="12.75">
      <c r="A19" s="17" t="s">
        <v>44</v>
      </c>
      <c r="B19" s="147">
        <v>44323.52</v>
      </c>
      <c r="C19" s="148"/>
      <c r="D19" s="47">
        <v>35663.53</v>
      </c>
      <c r="E19" s="48"/>
      <c r="F19" s="18">
        <v>4377.48</v>
      </c>
      <c r="G19" s="18">
        <v>4492.42</v>
      </c>
      <c r="H19" s="19">
        <f>SUM(E12*H11)</f>
        <v>4228.16</v>
      </c>
      <c r="I19" s="18">
        <v>1400</v>
      </c>
      <c r="J19" s="18">
        <v>13582.7</v>
      </c>
      <c r="K19" s="18">
        <f>SUM(E12*K11)</f>
        <v>5813.72</v>
      </c>
      <c r="L19" s="37">
        <f>397.85+3507.3</f>
        <v>3905.15</v>
      </c>
      <c r="M19" s="18">
        <v>0</v>
      </c>
      <c r="N19" s="35">
        <f>1900+1198</f>
        <v>3098</v>
      </c>
      <c r="O19" s="35">
        <v>0</v>
      </c>
      <c r="P19" s="18">
        <f>SUM(E12*P11)</f>
        <v>3963.8999999999996</v>
      </c>
      <c r="Q19" s="20">
        <f>SUM(F19:P19)</f>
        <v>44861.530000000006</v>
      </c>
    </row>
    <row r="20" spans="1:17" ht="12.75">
      <c r="A20" s="17" t="s">
        <v>45</v>
      </c>
      <c r="B20" s="147">
        <v>45964.28</v>
      </c>
      <c r="C20" s="149"/>
      <c r="D20" s="47">
        <v>33480.42</v>
      </c>
      <c r="E20" s="48"/>
      <c r="F20" s="18">
        <v>4377.48</v>
      </c>
      <c r="G20" s="18">
        <v>4492.42</v>
      </c>
      <c r="H20" s="19">
        <v>4228.16</v>
      </c>
      <c r="I20" s="18">
        <v>1400</v>
      </c>
      <c r="J20" s="18">
        <v>13582.7</v>
      </c>
      <c r="K20" s="18">
        <v>5813.72</v>
      </c>
      <c r="L20" s="37">
        <v>2108.71</v>
      </c>
      <c r="M20" s="18">
        <v>0</v>
      </c>
      <c r="N20" s="35">
        <v>0</v>
      </c>
      <c r="O20" s="35">
        <v>0</v>
      </c>
      <c r="P20" s="18">
        <v>3953.9</v>
      </c>
      <c r="Q20" s="20">
        <f>SUM(F20:P20)</f>
        <v>39957.090000000004</v>
      </c>
    </row>
    <row r="21" spans="1:17" ht="12.75">
      <c r="A21" s="17" t="s">
        <v>5</v>
      </c>
      <c r="B21" s="147">
        <v>44583.94</v>
      </c>
      <c r="C21" s="149"/>
      <c r="D21" s="47">
        <v>64466.41</v>
      </c>
      <c r="E21" s="48"/>
      <c r="F21" s="18">
        <v>4377.48</v>
      </c>
      <c r="G21" s="18">
        <v>4492.42</v>
      </c>
      <c r="H21" s="19">
        <v>4228.16</v>
      </c>
      <c r="I21" s="18">
        <v>1400</v>
      </c>
      <c r="J21" s="18">
        <v>13582.7</v>
      </c>
      <c r="K21" s="18">
        <v>5813.72</v>
      </c>
      <c r="L21" s="37">
        <v>1381.27</v>
      </c>
      <c r="M21" s="18">
        <v>7760</v>
      </c>
      <c r="N21" s="35">
        <v>0</v>
      </c>
      <c r="O21" s="35">
        <v>0</v>
      </c>
      <c r="P21" s="18">
        <v>3953.9</v>
      </c>
      <c r="Q21" s="20">
        <f>SUM(F21:P21)</f>
        <v>46989.65</v>
      </c>
    </row>
    <row r="22" spans="1:17" ht="12.75">
      <c r="A22" s="17" t="s">
        <v>46</v>
      </c>
      <c r="B22" s="147">
        <v>44037.08</v>
      </c>
      <c r="C22" s="149"/>
      <c r="D22" s="47">
        <v>36350</v>
      </c>
      <c r="E22" s="48"/>
      <c r="F22" s="18">
        <v>4377.48</v>
      </c>
      <c r="G22" s="18">
        <v>4492.42</v>
      </c>
      <c r="H22" s="19">
        <v>4228.16</v>
      </c>
      <c r="I22" s="18">
        <v>700</v>
      </c>
      <c r="J22" s="18">
        <v>13582.7</v>
      </c>
      <c r="K22" s="18">
        <v>5813.72</v>
      </c>
      <c r="L22" s="37">
        <v>4620.11</v>
      </c>
      <c r="M22" s="18">
        <v>0</v>
      </c>
      <c r="N22" s="35">
        <v>436</v>
      </c>
      <c r="O22" s="35">
        <v>0</v>
      </c>
      <c r="P22" s="18">
        <v>3953.9</v>
      </c>
      <c r="Q22" s="20">
        <f>SUM(F22:P22)</f>
        <v>42204.490000000005</v>
      </c>
    </row>
    <row r="23" spans="1:17" ht="12.75">
      <c r="A23" s="17" t="s">
        <v>7</v>
      </c>
      <c r="B23" s="147">
        <v>46511.04</v>
      </c>
      <c r="C23" s="149"/>
      <c r="D23" s="47">
        <v>34908.17</v>
      </c>
      <c r="E23" s="48"/>
      <c r="F23" s="18">
        <v>4377.48</v>
      </c>
      <c r="G23" s="18">
        <v>4492.42</v>
      </c>
      <c r="H23" s="19">
        <v>4228.16</v>
      </c>
      <c r="I23" s="18">
        <v>0</v>
      </c>
      <c r="J23" s="18">
        <v>13582.7</v>
      </c>
      <c r="K23" s="18">
        <v>5813.72</v>
      </c>
      <c r="L23" s="37">
        <v>2771.2</v>
      </c>
      <c r="M23" s="18">
        <v>0</v>
      </c>
      <c r="N23" s="35">
        <f>11768+14515</f>
        <v>26283</v>
      </c>
      <c r="O23" s="35">
        <v>0</v>
      </c>
      <c r="P23" s="18">
        <v>3953.9</v>
      </c>
      <c r="Q23" s="20">
        <f>SUM(F23:P23)</f>
        <v>65502.58</v>
      </c>
    </row>
    <row r="24" spans="1:17" ht="12.75">
      <c r="A24" s="17" t="s">
        <v>8</v>
      </c>
      <c r="B24" s="147">
        <v>45104.78</v>
      </c>
      <c r="C24" s="149"/>
      <c r="D24" s="47">
        <v>34441.83</v>
      </c>
      <c r="E24" s="48"/>
      <c r="F24" s="18">
        <v>4377.48</v>
      </c>
      <c r="G24" s="18">
        <v>4492.42</v>
      </c>
      <c r="H24" s="19">
        <v>4228.16</v>
      </c>
      <c r="I24" s="18">
        <v>0</v>
      </c>
      <c r="J24" s="18">
        <v>13582.7</v>
      </c>
      <c r="K24" s="18">
        <v>5813.72</v>
      </c>
      <c r="L24" s="37">
        <f>47.74+922.29</f>
        <v>970.03</v>
      </c>
      <c r="M24" s="18">
        <v>0</v>
      </c>
      <c r="N24" s="35">
        <v>1726</v>
      </c>
      <c r="O24" s="35">
        <v>0</v>
      </c>
      <c r="P24" s="18">
        <v>3953.9</v>
      </c>
      <c r="Q24" s="20">
        <f>SUM(F24:P24)</f>
        <v>39144.41</v>
      </c>
    </row>
    <row r="25" spans="1:17" ht="12.75">
      <c r="A25" s="17" t="s">
        <v>11</v>
      </c>
      <c r="B25" s="147">
        <v>43698.44</v>
      </c>
      <c r="C25" s="149"/>
      <c r="D25" s="47">
        <v>64516.90000000001</v>
      </c>
      <c r="E25" s="48"/>
      <c r="F25" s="18">
        <v>4377.48</v>
      </c>
      <c r="G25" s="18">
        <v>4492.42</v>
      </c>
      <c r="H25" s="19">
        <v>4228.16</v>
      </c>
      <c r="I25" s="18">
        <v>0</v>
      </c>
      <c r="J25" s="18">
        <v>13582.7</v>
      </c>
      <c r="K25" s="18">
        <v>5813.72</v>
      </c>
      <c r="L25" s="37">
        <v>4221.75</v>
      </c>
      <c r="M25" s="18">
        <v>6670</v>
      </c>
      <c r="N25" s="35">
        <f>14679+11509</f>
        <v>26188</v>
      </c>
      <c r="O25" s="35">
        <v>57565</v>
      </c>
      <c r="P25" s="18">
        <v>3953.9</v>
      </c>
      <c r="Q25" s="20">
        <f>SUM(F25:P25)</f>
        <v>131093.13</v>
      </c>
    </row>
    <row r="26" spans="1:17" ht="12.75">
      <c r="A26" s="17" t="s">
        <v>15</v>
      </c>
      <c r="B26" s="147">
        <v>46240.68</v>
      </c>
      <c r="C26" s="149"/>
      <c r="D26" s="47">
        <v>45979.28</v>
      </c>
      <c r="E26" s="48"/>
      <c r="F26" s="18">
        <v>4377.48</v>
      </c>
      <c r="G26" s="18">
        <v>4492.42</v>
      </c>
      <c r="H26" s="19">
        <v>4228.16</v>
      </c>
      <c r="I26" s="18">
        <v>0</v>
      </c>
      <c r="J26" s="18">
        <v>13582.7</v>
      </c>
      <c r="K26" s="18">
        <v>5813.72</v>
      </c>
      <c r="L26" s="37">
        <f>11923.82+3780.09</f>
        <v>15703.91</v>
      </c>
      <c r="M26" s="18">
        <v>0</v>
      </c>
      <c r="N26" s="35">
        <f>7242+15556</f>
        <v>22798</v>
      </c>
      <c r="O26" s="35">
        <v>0</v>
      </c>
      <c r="P26" s="18">
        <v>3953.9</v>
      </c>
      <c r="Q26" s="20">
        <f>SUM(F26:P26)</f>
        <v>74950.29</v>
      </c>
    </row>
    <row r="27" spans="1:17" ht="12.75">
      <c r="A27" s="17" t="s">
        <v>47</v>
      </c>
      <c r="B27" s="147">
        <v>55019.74</v>
      </c>
      <c r="C27" s="149"/>
      <c r="D27" s="47">
        <v>46123.310000000005</v>
      </c>
      <c r="E27" s="48"/>
      <c r="F27" s="18">
        <v>4377.48</v>
      </c>
      <c r="G27" s="18">
        <v>4492.42</v>
      </c>
      <c r="H27" s="19">
        <v>4228.16</v>
      </c>
      <c r="I27" s="18">
        <v>0</v>
      </c>
      <c r="J27" s="18">
        <v>13582.7</v>
      </c>
      <c r="K27" s="18">
        <v>5813.72</v>
      </c>
      <c r="L27" s="37">
        <f>8412.01+125.57</f>
        <v>8537.58</v>
      </c>
      <c r="M27" s="18">
        <f>9171.44+1691.22</f>
        <v>10862.66</v>
      </c>
      <c r="N27" s="35">
        <v>0</v>
      </c>
      <c r="O27" s="35">
        <v>0</v>
      </c>
      <c r="P27" s="18">
        <v>3953.9</v>
      </c>
      <c r="Q27" s="20">
        <f>SUM(F27:P27)</f>
        <v>55848.62</v>
      </c>
    </row>
    <row r="28" spans="1:17" ht="12.75">
      <c r="A28" s="17" t="s">
        <v>48</v>
      </c>
      <c r="B28" s="147">
        <v>49549.03</v>
      </c>
      <c r="C28" s="149"/>
      <c r="D28" s="47">
        <v>45249.67</v>
      </c>
      <c r="E28" s="48"/>
      <c r="F28" s="18">
        <v>4377.48</v>
      </c>
      <c r="G28" s="18">
        <v>4492.42</v>
      </c>
      <c r="H28" s="19">
        <v>4228.16</v>
      </c>
      <c r="I28" s="18">
        <v>700</v>
      </c>
      <c r="J28" s="18">
        <v>13582.7</v>
      </c>
      <c r="K28" s="18">
        <v>5813.72</v>
      </c>
      <c r="L28" s="37">
        <v>0</v>
      </c>
      <c r="M28" s="18">
        <v>0</v>
      </c>
      <c r="N28" s="35">
        <v>0</v>
      </c>
      <c r="O28" s="35">
        <v>0</v>
      </c>
      <c r="P28" s="18">
        <v>3953.9</v>
      </c>
      <c r="Q28" s="20">
        <f>SUM(F28:P28)</f>
        <v>37148.380000000005</v>
      </c>
    </row>
    <row r="29" spans="1:17" ht="12.75">
      <c r="A29" s="17" t="s">
        <v>49</v>
      </c>
      <c r="B29" s="147">
        <v>42969.3</v>
      </c>
      <c r="C29" s="149"/>
      <c r="D29" s="47">
        <v>39457.990000000005</v>
      </c>
      <c r="E29" s="48"/>
      <c r="F29" s="18">
        <v>4377.48</v>
      </c>
      <c r="G29" s="18">
        <v>4492.42</v>
      </c>
      <c r="H29" s="19">
        <v>4228.16</v>
      </c>
      <c r="I29" s="18">
        <v>1400</v>
      </c>
      <c r="J29" s="18">
        <v>13582.7</v>
      </c>
      <c r="K29" s="18">
        <v>5813.72</v>
      </c>
      <c r="L29" s="37">
        <v>6182.4</v>
      </c>
      <c r="M29" s="18">
        <v>1000</v>
      </c>
      <c r="N29" s="35">
        <v>94</v>
      </c>
      <c r="O29" s="35">
        <v>0</v>
      </c>
      <c r="P29" s="18">
        <v>3953.9</v>
      </c>
      <c r="Q29" s="20">
        <f>SUM(F29:P29)</f>
        <v>45124.780000000006</v>
      </c>
    </row>
    <row r="30" spans="1:17" ht="12.75">
      <c r="A30" s="17" t="s">
        <v>50</v>
      </c>
      <c r="B30" s="147">
        <v>47707.15</v>
      </c>
      <c r="C30" s="149"/>
      <c r="D30" s="47">
        <v>54223.67</v>
      </c>
      <c r="E30" s="48"/>
      <c r="F30" s="18">
        <v>4377.48</v>
      </c>
      <c r="G30" s="18">
        <v>4492.42</v>
      </c>
      <c r="H30" s="19">
        <v>4228.16</v>
      </c>
      <c r="I30" s="18">
        <v>1400</v>
      </c>
      <c r="J30" s="18">
        <v>13582.7</v>
      </c>
      <c r="K30" s="18">
        <v>5813.72</v>
      </c>
      <c r="L30" s="37">
        <f>25399.37+3839.36+3484.42</f>
        <v>32723.15</v>
      </c>
      <c r="M30" s="18">
        <v>0</v>
      </c>
      <c r="N30" s="35">
        <v>6547</v>
      </c>
      <c r="O30" s="35">
        <v>0</v>
      </c>
      <c r="P30" s="18">
        <v>3953.9</v>
      </c>
      <c r="Q30" s="20">
        <f>SUM(F30:P30)</f>
        <v>77118.53</v>
      </c>
    </row>
    <row r="31" spans="1:17" ht="24">
      <c r="A31" s="21" t="s">
        <v>51</v>
      </c>
      <c r="B31" s="147">
        <v>0</v>
      </c>
      <c r="C31" s="149"/>
      <c r="D31" s="47">
        <f>900+900+900+900</f>
        <v>3600</v>
      </c>
      <c r="E31" s="30"/>
      <c r="F31" s="18"/>
      <c r="G31" s="18"/>
      <c r="H31" s="18"/>
      <c r="I31" s="18"/>
      <c r="J31" s="18"/>
      <c r="K31" s="18"/>
      <c r="L31" s="37"/>
      <c r="M31" s="18"/>
      <c r="N31" s="35"/>
      <c r="O31" s="35"/>
      <c r="P31" s="18"/>
      <c r="Q31" s="20">
        <v>0</v>
      </c>
    </row>
    <row r="32" spans="1:18" ht="12.75">
      <c r="A32" s="21" t="s">
        <v>12</v>
      </c>
      <c r="B32" s="147">
        <v>0</v>
      </c>
      <c r="C32" s="149"/>
      <c r="D32" s="47">
        <f>44635.32+44635.32+89270.64</f>
        <v>178541.28</v>
      </c>
      <c r="E32" s="30">
        <v>1005.3</v>
      </c>
      <c r="F32" s="18"/>
      <c r="G32" s="18"/>
      <c r="H32" s="22">
        <f>SUM(E32*H11*12)</f>
        <v>19301.760000000002</v>
      </c>
      <c r="I32" s="18"/>
      <c r="J32" s="18"/>
      <c r="K32" s="22">
        <f>SUM(E32*K11*12)</f>
        <v>26539.92</v>
      </c>
      <c r="L32" s="37"/>
      <c r="M32" s="18"/>
      <c r="N32" s="35"/>
      <c r="O32" s="35"/>
      <c r="P32" s="22">
        <f>SUM(E32*P11*12)</f>
        <v>18095.399999999998</v>
      </c>
      <c r="Q32" s="63">
        <f>SUM(H32+K32+P32)</f>
        <v>63937.08</v>
      </c>
      <c r="R32" s="1"/>
    </row>
    <row r="33" spans="1:17" ht="12.75">
      <c r="A33" s="49" t="s">
        <v>10</v>
      </c>
      <c r="B33" s="150">
        <f>SUM(B19:B32)</f>
        <v>555708.98</v>
      </c>
      <c r="C33" s="151"/>
      <c r="D33" s="36">
        <f>SUM(D19:D32)</f>
        <v>717002.4600000001</v>
      </c>
      <c r="E33" s="22"/>
      <c r="F33" s="22">
        <f>SUM(F19:F32)</f>
        <v>52529.75999999998</v>
      </c>
      <c r="G33" s="22">
        <f>SUM(G19:G32)</f>
        <v>53909.039999999986</v>
      </c>
      <c r="H33" s="22">
        <f>SUM(H19:H32)</f>
        <v>70039.68000000002</v>
      </c>
      <c r="I33" s="22">
        <f>SUM(I19:I32)</f>
        <v>8400</v>
      </c>
      <c r="J33" s="36">
        <f>SUM(J19:J32)</f>
        <v>162992.40000000002</v>
      </c>
      <c r="K33" s="36">
        <f aca="true" t="shared" si="0" ref="K33:P33">SUM(K19:K32)</f>
        <v>96304.56</v>
      </c>
      <c r="L33" s="36">
        <f t="shared" si="0"/>
        <v>83125.26000000001</v>
      </c>
      <c r="M33" s="22">
        <f t="shared" si="0"/>
        <v>26292.66</v>
      </c>
      <c r="N33" s="36">
        <f t="shared" si="0"/>
        <v>87170</v>
      </c>
      <c r="O33" s="36">
        <f t="shared" si="0"/>
        <v>57565</v>
      </c>
      <c r="P33" s="36">
        <f t="shared" si="0"/>
        <v>65552.20000000001</v>
      </c>
      <c r="Q33" s="23">
        <f>SUM(Q19:Q32)</f>
        <v>763880.56</v>
      </c>
    </row>
    <row r="34" spans="1:17" ht="12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53"/>
      <c r="L34" s="32"/>
      <c r="M34" s="32"/>
      <c r="N34" s="32"/>
      <c r="O34" s="50" t="s">
        <v>65</v>
      </c>
      <c r="P34" s="152">
        <f>E17+D33-Q33</f>
        <v>-1980.530000000028</v>
      </c>
      <c r="Q34" s="152"/>
    </row>
    <row r="35" spans="1:17" ht="12.75">
      <c r="A35" s="31"/>
      <c r="B35" s="32"/>
      <c r="C35" s="5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</row>
    <row r="36" spans="1:17" ht="12.75">
      <c r="A36" s="31"/>
      <c r="B36" s="32"/>
      <c r="C36" s="5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</row>
    <row r="37" spans="1:17" ht="12.75">
      <c r="A37" s="31"/>
      <c r="B37" s="32"/>
      <c r="C37" s="51" t="s">
        <v>5</v>
      </c>
      <c r="D37" s="32">
        <v>1760</v>
      </c>
      <c r="E37" s="32" t="s">
        <v>73</v>
      </c>
      <c r="F37" s="32"/>
      <c r="G37" s="32"/>
      <c r="H37" s="32"/>
      <c r="I37" s="32"/>
      <c r="J37" s="32"/>
      <c r="K37" s="59" t="s">
        <v>3</v>
      </c>
      <c r="L37" s="59">
        <v>397.85</v>
      </c>
      <c r="M37" s="59" t="s">
        <v>18</v>
      </c>
      <c r="N37" s="59">
        <v>3507.3</v>
      </c>
      <c r="O37" s="59" t="s">
        <v>75</v>
      </c>
      <c r="P37" s="59"/>
      <c r="Q37" s="33"/>
    </row>
    <row r="38" spans="1:17" ht="12.75">
      <c r="A38" s="31"/>
      <c r="B38" s="32"/>
      <c r="C38" s="51"/>
      <c r="D38" s="32">
        <v>6000</v>
      </c>
      <c r="E38" s="32" t="s">
        <v>74</v>
      </c>
      <c r="F38" s="32"/>
      <c r="G38" s="32"/>
      <c r="H38" s="32"/>
      <c r="I38" s="32"/>
      <c r="J38" s="32"/>
      <c r="K38" s="59" t="s">
        <v>4</v>
      </c>
      <c r="L38" s="59"/>
      <c r="M38" s="59"/>
      <c r="N38" s="59">
        <v>2108.71</v>
      </c>
      <c r="O38" s="59" t="s">
        <v>75</v>
      </c>
      <c r="P38" s="59"/>
      <c r="Q38" s="33"/>
    </row>
    <row r="39" spans="1:17" ht="12.75">
      <c r="A39" s="31"/>
      <c r="B39" s="32"/>
      <c r="C39" s="38" t="s">
        <v>11</v>
      </c>
      <c r="D39" s="32">
        <v>6670</v>
      </c>
      <c r="E39" s="32" t="s">
        <v>76</v>
      </c>
      <c r="F39" s="32"/>
      <c r="G39" s="32"/>
      <c r="H39" s="32"/>
      <c r="I39" s="32"/>
      <c r="J39" s="32"/>
      <c r="K39" s="59" t="s">
        <v>5</v>
      </c>
      <c r="L39" s="59"/>
      <c r="M39" s="59"/>
      <c r="N39" s="59">
        <v>1381.27</v>
      </c>
      <c r="O39" s="59" t="s">
        <v>75</v>
      </c>
      <c r="P39" s="59"/>
      <c r="Q39" s="33"/>
    </row>
    <row r="40" spans="1:17" ht="12.75">
      <c r="A40" s="31"/>
      <c r="B40" s="32"/>
      <c r="C40" s="38" t="s">
        <v>16</v>
      </c>
      <c r="D40" s="32">
        <v>7216</v>
      </c>
      <c r="E40" s="32" t="s">
        <v>19</v>
      </c>
      <c r="F40" s="32"/>
      <c r="G40" s="32"/>
      <c r="H40" s="32"/>
      <c r="I40" s="32"/>
      <c r="J40" s="32"/>
      <c r="K40" s="59" t="s">
        <v>6</v>
      </c>
      <c r="L40" s="59"/>
      <c r="M40" s="59"/>
      <c r="N40" s="59">
        <v>4620.11</v>
      </c>
      <c r="O40" s="59" t="s">
        <v>75</v>
      </c>
      <c r="P40" s="59"/>
      <c r="Q40" s="33"/>
    </row>
    <row r="41" spans="1:17" ht="12.75">
      <c r="A41" s="31"/>
      <c r="B41" s="32"/>
      <c r="C41" s="38"/>
      <c r="D41" s="32">
        <v>1955.44</v>
      </c>
      <c r="E41" s="32" t="s">
        <v>77</v>
      </c>
      <c r="F41" s="32"/>
      <c r="G41" s="32"/>
      <c r="H41" s="32"/>
      <c r="I41" s="32"/>
      <c r="J41" s="32"/>
      <c r="K41" s="59" t="s">
        <v>7</v>
      </c>
      <c r="L41" s="59"/>
      <c r="M41" s="59"/>
      <c r="N41" s="59">
        <v>2771.2</v>
      </c>
      <c r="O41" s="59" t="s">
        <v>75</v>
      </c>
      <c r="P41" s="59"/>
      <c r="Q41" s="33"/>
    </row>
    <row r="42" spans="1:17" ht="12.75">
      <c r="A42" s="31"/>
      <c r="B42" s="32"/>
      <c r="C42" s="38"/>
      <c r="D42" s="32">
        <v>1691.22</v>
      </c>
      <c r="E42" s="32" t="s">
        <v>66</v>
      </c>
      <c r="F42" s="32"/>
      <c r="G42" s="32"/>
      <c r="H42" s="32"/>
      <c r="I42" s="32"/>
      <c r="J42" s="32"/>
      <c r="K42" s="59" t="s">
        <v>8</v>
      </c>
      <c r="L42" s="59">
        <v>47.74</v>
      </c>
      <c r="M42" s="59" t="s">
        <v>18</v>
      </c>
      <c r="N42" s="59">
        <v>922.29</v>
      </c>
      <c r="O42" s="59" t="s">
        <v>75</v>
      </c>
      <c r="P42" s="59"/>
      <c r="Q42" s="33"/>
    </row>
    <row r="43" spans="1:17" ht="12.75">
      <c r="A43" s="31"/>
      <c r="B43" s="32"/>
      <c r="C43" s="38" t="s">
        <v>0</v>
      </c>
      <c r="D43" s="32">
        <v>1000</v>
      </c>
      <c r="E43" s="32" t="s">
        <v>78</v>
      </c>
      <c r="F43" s="32"/>
      <c r="G43" s="32"/>
      <c r="H43" s="32"/>
      <c r="I43" s="32"/>
      <c r="J43" s="32"/>
      <c r="K43" s="59" t="s">
        <v>11</v>
      </c>
      <c r="L43" s="59">
        <v>0</v>
      </c>
      <c r="M43" s="59" t="s">
        <v>18</v>
      </c>
      <c r="N43" s="59">
        <v>4221.75</v>
      </c>
      <c r="O43" s="59" t="s">
        <v>75</v>
      </c>
      <c r="P43" s="59"/>
      <c r="Q43" s="33"/>
    </row>
    <row r="44" spans="1:17" ht="12.75">
      <c r="A44" s="31"/>
      <c r="B44" s="32"/>
      <c r="C44" s="38"/>
      <c r="D44" s="32"/>
      <c r="E44" s="32"/>
      <c r="F44" s="32"/>
      <c r="G44" s="32"/>
      <c r="H44" s="32"/>
      <c r="I44" s="32"/>
      <c r="J44" s="32"/>
      <c r="K44" s="59" t="s">
        <v>15</v>
      </c>
      <c r="L44" s="59">
        <v>11923.82</v>
      </c>
      <c r="M44" s="59" t="s">
        <v>18</v>
      </c>
      <c r="N44" s="59">
        <v>3780.09</v>
      </c>
      <c r="O44" s="59" t="s">
        <v>75</v>
      </c>
      <c r="P44" s="59"/>
      <c r="Q44" s="33"/>
    </row>
    <row r="45" spans="1:17" ht="12.75">
      <c r="A45" s="31"/>
      <c r="B45" s="32"/>
      <c r="C45" s="38"/>
      <c r="D45" s="32"/>
      <c r="E45" s="32"/>
      <c r="F45" s="32"/>
      <c r="G45" s="32"/>
      <c r="H45" s="32"/>
      <c r="I45" s="32"/>
      <c r="J45" s="32"/>
      <c r="K45" s="59" t="s">
        <v>16</v>
      </c>
      <c r="L45" s="59">
        <v>8412.01</v>
      </c>
      <c r="M45" s="59" t="s">
        <v>18</v>
      </c>
      <c r="N45" s="59">
        <v>125.57</v>
      </c>
      <c r="O45" s="59" t="s">
        <v>75</v>
      </c>
      <c r="P45" s="59"/>
      <c r="Q45" s="33"/>
    </row>
    <row r="46" spans="1:17" ht="12.75">
      <c r="A46" s="31"/>
      <c r="B46" s="32"/>
      <c r="C46" s="38"/>
      <c r="D46" s="32"/>
      <c r="E46" s="32"/>
      <c r="F46" s="32"/>
      <c r="G46" s="32"/>
      <c r="H46" s="32"/>
      <c r="I46" s="32"/>
      <c r="J46" s="32"/>
      <c r="K46" s="59" t="s">
        <v>17</v>
      </c>
      <c r="L46" s="59">
        <v>0</v>
      </c>
      <c r="M46" s="59" t="s">
        <v>18</v>
      </c>
      <c r="N46" s="59">
        <v>0</v>
      </c>
      <c r="O46" s="59" t="s">
        <v>75</v>
      </c>
      <c r="P46" s="59"/>
      <c r="Q46" s="33"/>
    </row>
    <row r="47" spans="1:17" ht="12.75">
      <c r="A47" s="31"/>
      <c r="B47" s="32"/>
      <c r="C47" s="38"/>
      <c r="D47" s="32"/>
      <c r="E47" s="32"/>
      <c r="F47" s="32"/>
      <c r="G47" s="32"/>
      <c r="H47" s="32"/>
      <c r="I47" s="32"/>
      <c r="J47" s="32"/>
      <c r="K47" s="59" t="s">
        <v>0</v>
      </c>
      <c r="L47" s="59">
        <v>0</v>
      </c>
      <c r="M47" s="59" t="s">
        <v>18</v>
      </c>
      <c r="N47" s="59">
        <v>6182.4</v>
      </c>
      <c r="O47" s="59" t="s">
        <v>75</v>
      </c>
      <c r="P47" s="59"/>
      <c r="Q47" s="33"/>
    </row>
    <row r="48" spans="1:17" ht="12.75">
      <c r="A48" s="31"/>
      <c r="B48" s="32"/>
      <c r="C48" s="38"/>
      <c r="D48" s="32"/>
      <c r="E48" s="32"/>
      <c r="F48" s="32"/>
      <c r="G48" s="32"/>
      <c r="H48" s="32"/>
      <c r="I48" s="32"/>
      <c r="J48" s="32"/>
      <c r="K48" s="59" t="s">
        <v>2</v>
      </c>
      <c r="L48" s="59">
        <v>25399.37</v>
      </c>
      <c r="M48" s="59" t="s">
        <v>18</v>
      </c>
      <c r="N48" s="59">
        <v>3839.36</v>
      </c>
      <c r="O48" s="59" t="s">
        <v>75</v>
      </c>
      <c r="P48" s="59"/>
      <c r="Q48" s="33"/>
    </row>
    <row r="49" spans="3:18" ht="12.75">
      <c r="C49" s="52"/>
      <c r="N49" s="59">
        <f>2952.9*1.18</f>
        <v>3484.422</v>
      </c>
      <c r="O49" s="59" t="s">
        <v>79</v>
      </c>
      <c r="P49" s="59"/>
      <c r="Q49" s="59"/>
      <c r="R49" s="59"/>
    </row>
    <row r="50" spans="1:17" ht="15">
      <c r="A50" s="97" t="s">
        <v>52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ht="12.75">
      <c r="A51" s="98" t="s">
        <v>53</v>
      </c>
      <c r="B51" s="99"/>
      <c r="C51" s="102" t="s">
        <v>13</v>
      </c>
      <c r="D51" s="103"/>
      <c r="E51" s="103"/>
      <c r="F51" s="103"/>
      <c r="G51" s="103"/>
      <c r="H51" s="103"/>
      <c r="I51" s="103"/>
      <c r="J51" s="103"/>
      <c r="K51" s="106"/>
      <c r="L51" s="107"/>
      <c r="M51" s="88" t="s">
        <v>54</v>
      </c>
      <c r="N51" s="88"/>
      <c r="O51" s="98" t="s">
        <v>55</v>
      </c>
      <c r="P51" s="99"/>
      <c r="Q51" s="88" t="s">
        <v>56</v>
      </c>
    </row>
    <row r="52" spans="1:17" ht="12.75">
      <c r="A52" s="100"/>
      <c r="B52" s="101"/>
      <c r="C52" s="104"/>
      <c r="D52" s="105"/>
      <c r="E52" s="105"/>
      <c r="F52" s="105"/>
      <c r="G52" s="105"/>
      <c r="H52" s="105"/>
      <c r="I52" s="105"/>
      <c r="J52" s="105"/>
      <c r="K52" s="108"/>
      <c r="L52" s="109"/>
      <c r="M52" s="89"/>
      <c r="N52" s="89"/>
      <c r="O52" s="100"/>
      <c r="P52" s="101"/>
      <c r="Q52" s="89"/>
    </row>
    <row r="53" spans="1:17" ht="12.75">
      <c r="A53" s="84"/>
      <c r="B53" s="85"/>
      <c r="C53" s="86" t="s">
        <v>57</v>
      </c>
      <c r="D53" s="87"/>
      <c r="E53" s="87"/>
      <c r="F53" s="87"/>
      <c r="G53" s="87"/>
      <c r="H53" s="87"/>
      <c r="I53" s="87"/>
      <c r="J53" s="87"/>
      <c r="K53" s="90"/>
      <c r="L53" s="91"/>
      <c r="M53" s="5"/>
      <c r="N53" s="5"/>
      <c r="O53" s="92"/>
      <c r="P53" s="93"/>
      <c r="Q53" s="5"/>
    </row>
    <row r="54" spans="1:17" ht="12.75">
      <c r="A54" s="84"/>
      <c r="B54" s="85"/>
      <c r="C54" s="86" t="s">
        <v>58</v>
      </c>
      <c r="D54" s="87"/>
      <c r="E54" s="87"/>
      <c r="F54" s="87"/>
      <c r="G54" s="87"/>
      <c r="H54" s="87"/>
      <c r="I54" s="87"/>
      <c r="J54" s="87"/>
      <c r="K54" s="82"/>
      <c r="L54" s="83"/>
      <c r="M54" s="24">
        <v>0.05</v>
      </c>
      <c r="N54" s="25"/>
      <c r="O54" s="69">
        <f>SUM(M54*2002.5*12)</f>
        <v>1201.5</v>
      </c>
      <c r="P54" s="71"/>
      <c r="Q54" s="24"/>
    </row>
    <row r="55" spans="1:17" ht="12.75">
      <c r="A55" s="84"/>
      <c r="B55" s="85"/>
      <c r="C55" s="86" t="s">
        <v>59</v>
      </c>
      <c r="D55" s="87"/>
      <c r="E55" s="87"/>
      <c r="F55" s="87"/>
      <c r="G55" s="87"/>
      <c r="H55" s="87"/>
      <c r="I55" s="87"/>
      <c r="J55" s="87"/>
      <c r="K55" s="82"/>
      <c r="L55" s="83"/>
      <c r="M55" s="24">
        <v>0.05</v>
      </c>
      <c r="N55" s="25"/>
      <c r="O55" s="69">
        <f aca="true" t="shared" si="1" ref="O55:O60">SUM(M55*2002.5*12)</f>
        <v>1201.5</v>
      </c>
      <c r="P55" s="71"/>
      <c r="Q55" s="24"/>
    </row>
    <row r="56" spans="1:17" ht="12.75">
      <c r="A56" s="84"/>
      <c r="B56" s="85"/>
      <c r="C56" s="86" t="s">
        <v>60</v>
      </c>
      <c r="D56" s="87"/>
      <c r="E56" s="87"/>
      <c r="F56" s="87"/>
      <c r="G56" s="87"/>
      <c r="H56" s="87"/>
      <c r="I56" s="87"/>
      <c r="J56" s="87"/>
      <c r="K56" s="82"/>
      <c r="L56" s="83"/>
      <c r="M56" s="24">
        <v>0.15</v>
      </c>
      <c r="N56" s="25"/>
      <c r="O56" s="69">
        <f t="shared" si="1"/>
        <v>3604.5</v>
      </c>
      <c r="P56" s="71"/>
      <c r="Q56" s="24"/>
    </row>
    <row r="57" spans="1:17" ht="12.75">
      <c r="A57" s="69"/>
      <c r="B57" s="71"/>
      <c r="C57" s="80" t="s">
        <v>61</v>
      </c>
      <c r="D57" s="81"/>
      <c r="E57" s="81"/>
      <c r="F57" s="81"/>
      <c r="G57" s="81"/>
      <c r="H57" s="81"/>
      <c r="I57" s="81"/>
      <c r="J57" s="81"/>
      <c r="K57" s="82"/>
      <c r="L57" s="83"/>
      <c r="M57" s="2">
        <v>0.15</v>
      </c>
      <c r="N57" s="2"/>
      <c r="O57" s="69">
        <f t="shared" si="1"/>
        <v>3604.5</v>
      </c>
      <c r="P57" s="71"/>
      <c r="Q57" s="2"/>
    </row>
    <row r="58" spans="1:17" ht="12.75">
      <c r="A58" s="69"/>
      <c r="B58" s="71"/>
      <c r="C58" s="76" t="s">
        <v>62</v>
      </c>
      <c r="D58" s="77"/>
      <c r="E58" s="77"/>
      <c r="F58" s="77"/>
      <c r="G58" s="77"/>
      <c r="H58" s="77"/>
      <c r="I58" s="77"/>
      <c r="J58" s="77"/>
      <c r="K58" s="78"/>
      <c r="L58" s="79"/>
      <c r="M58" s="2">
        <v>0.25</v>
      </c>
      <c r="N58" s="2"/>
      <c r="O58" s="69">
        <f t="shared" si="1"/>
        <v>6007.5</v>
      </c>
      <c r="P58" s="71"/>
      <c r="Q58" s="2"/>
    </row>
    <row r="59" spans="1:17" ht="12.75">
      <c r="A59" s="69"/>
      <c r="B59" s="71"/>
      <c r="C59" s="76" t="s">
        <v>63</v>
      </c>
      <c r="D59" s="77"/>
      <c r="E59" s="77"/>
      <c r="F59" s="77"/>
      <c r="G59" s="77"/>
      <c r="H59" s="77"/>
      <c r="I59" s="77"/>
      <c r="J59" s="77"/>
      <c r="K59" s="78"/>
      <c r="L59" s="79"/>
      <c r="M59" s="2">
        <v>0.1</v>
      </c>
      <c r="N59" s="26"/>
      <c r="O59" s="69">
        <f t="shared" si="1"/>
        <v>2403</v>
      </c>
      <c r="P59" s="71"/>
      <c r="Q59" s="2"/>
    </row>
    <row r="60" spans="1:17" ht="12.75">
      <c r="A60" s="69"/>
      <c r="B60" s="71"/>
      <c r="C60" s="80" t="s">
        <v>64</v>
      </c>
      <c r="D60" s="81"/>
      <c r="E60" s="81"/>
      <c r="F60" s="81"/>
      <c r="G60" s="81"/>
      <c r="H60" s="81"/>
      <c r="I60" s="81"/>
      <c r="J60" s="81"/>
      <c r="K60" s="78"/>
      <c r="L60" s="79"/>
      <c r="M60" s="2">
        <v>0.25</v>
      </c>
      <c r="N60" s="2"/>
      <c r="O60" s="69">
        <f t="shared" si="1"/>
        <v>6007.5</v>
      </c>
      <c r="P60" s="71"/>
      <c r="Q60" s="2"/>
    </row>
    <row r="61" spans="5:17" ht="12.75">
      <c r="E61" s="27" t="s">
        <v>21</v>
      </c>
      <c r="F61" s="28"/>
      <c r="G61" s="28"/>
      <c r="H61" s="28"/>
      <c r="I61" s="28"/>
      <c r="J61" s="28"/>
      <c r="K61" s="28"/>
      <c r="L61" s="28"/>
      <c r="M61" s="3">
        <f>SUM(M54:M60)</f>
        <v>1</v>
      </c>
      <c r="N61" s="29"/>
      <c r="O61" s="69">
        <f>SUM(O54:O60)</f>
        <v>24030</v>
      </c>
      <c r="P61" s="71"/>
      <c r="Q61" s="2"/>
    </row>
  </sheetData>
  <sheetProtection/>
  <mergeCells count="90">
    <mergeCell ref="C57:J57"/>
    <mergeCell ref="A59:B59"/>
    <mergeCell ref="O61:P61"/>
    <mergeCell ref="C56:J56"/>
    <mergeCell ref="K56:L56"/>
    <mergeCell ref="O56:P56"/>
    <mergeCell ref="A57:B57"/>
    <mergeCell ref="A56:B56"/>
    <mergeCell ref="C59:J59"/>
    <mergeCell ref="K59:L59"/>
    <mergeCell ref="O59:P59"/>
    <mergeCell ref="P34:Q34"/>
    <mergeCell ref="A50:Q50"/>
    <mergeCell ref="A60:B60"/>
    <mergeCell ref="C60:J60"/>
    <mergeCell ref="K60:L60"/>
    <mergeCell ref="O60:P60"/>
    <mergeCell ref="A58:B58"/>
    <mergeCell ref="C58:J58"/>
    <mergeCell ref="K58:L58"/>
    <mergeCell ref="O58:P58"/>
    <mergeCell ref="K57:L57"/>
    <mergeCell ref="O57:P57"/>
    <mergeCell ref="A54:B54"/>
    <mergeCell ref="C54:J54"/>
    <mergeCell ref="K54:L54"/>
    <mergeCell ref="O54:P54"/>
    <mergeCell ref="A55:B55"/>
    <mergeCell ref="C55:J55"/>
    <mergeCell ref="K55:L55"/>
    <mergeCell ref="O55:P55"/>
    <mergeCell ref="O51:P52"/>
    <mergeCell ref="Q51:Q52"/>
    <mergeCell ref="A53:B53"/>
    <mergeCell ref="C53:J53"/>
    <mergeCell ref="K53:L53"/>
    <mergeCell ref="O53:P53"/>
    <mergeCell ref="B31:C31"/>
    <mergeCell ref="A51:B52"/>
    <mergeCell ref="C51:J52"/>
    <mergeCell ref="K51:L52"/>
    <mergeCell ref="M51:M52"/>
    <mergeCell ref="N51:N52"/>
    <mergeCell ref="B32:C32"/>
    <mergeCell ref="B33:C33"/>
    <mergeCell ref="B26:C26"/>
    <mergeCell ref="B27:C27"/>
    <mergeCell ref="B28:C28"/>
    <mergeCell ref="B29:C29"/>
    <mergeCell ref="B30:C30"/>
    <mergeCell ref="B25:C25"/>
    <mergeCell ref="B23:C23"/>
    <mergeCell ref="B24:C24"/>
    <mergeCell ref="A15:E15"/>
    <mergeCell ref="A16:E16"/>
    <mergeCell ref="B19:C19"/>
    <mergeCell ref="A12:D12"/>
    <mergeCell ref="B20:C20"/>
    <mergeCell ref="B21:C21"/>
    <mergeCell ref="B22:C22"/>
    <mergeCell ref="B13:C13"/>
    <mergeCell ref="F12:M12"/>
    <mergeCell ref="B10:D10"/>
    <mergeCell ref="K5:K6"/>
    <mergeCell ref="G5:G6"/>
    <mergeCell ref="B11:D11"/>
    <mergeCell ref="L5:M5"/>
    <mergeCell ref="B8:D8"/>
    <mergeCell ref="B9:D9"/>
    <mergeCell ref="H5:H6"/>
    <mergeCell ref="F5:F6"/>
    <mergeCell ref="F16:Q16"/>
    <mergeCell ref="A17:D17"/>
    <mergeCell ref="B18:C18"/>
    <mergeCell ref="N12:O12"/>
    <mergeCell ref="Q4:Q6"/>
    <mergeCell ref="B5:B6"/>
    <mergeCell ref="C5:C6"/>
    <mergeCell ref="D5:D6"/>
    <mergeCell ref="E5:E6"/>
    <mergeCell ref="J5:J6"/>
    <mergeCell ref="A1:Q1"/>
    <mergeCell ref="A2:Q2"/>
    <mergeCell ref="A3:E3"/>
    <mergeCell ref="F3:P3"/>
    <mergeCell ref="B4:E4"/>
    <mergeCell ref="F4:M4"/>
    <mergeCell ref="N4:O5"/>
    <mergeCell ref="P4:P6"/>
    <mergeCell ref="I5:I6"/>
  </mergeCells>
  <printOptions/>
  <pageMargins left="0.0625" right="0.010416666666666666" top="0" bottom="0.062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2020-07-06T13:03:26Z</cp:lastPrinted>
  <dcterms:created xsi:type="dcterms:W3CDTF">2007-02-04T12:22:59Z</dcterms:created>
  <dcterms:modified xsi:type="dcterms:W3CDTF">2021-09-13T12:12:06Z</dcterms:modified>
  <cp:category/>
  <cp:version/>
  <cp:contentType/>
  <cp:contentStatus/>
</cp:coreProperties>
</file>