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tabRatio="963" activeTab="0"/>
  </bookViews>
  <sheets>
    <sheet name="2020" sheetId="1" r:id="rId1"/>
  </sheets>
  <definedNames>
    <definedName name="_xlnm.Print_Area" localSheetId="0">'2020'!$A$2:$Q$31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2000-установка двери в теплоузел и ремонт кровли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7500-смена общедомового электросчетчика</t>
        </r>
      </text>
    </commen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2795-премия разовая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350-замок навесной 3под.
3150-уборка подвала
7216-дезинсекция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89880-смета+транспор.расходы
14000-материалы
3294-очистка подвала
2800-проверка дымоходов и вентканалов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5909,69-покос
21800-(1800-поверка водомера, 20000-замена тепловычислителя)</t>
        </r>
      </text>
    </comment>
  </commentList>
</comments>
</file>

<file path=xl/sharedStrings.xml><?xml version="1.0" encoding="utf-8"?>
<sst xmlns="http://schemas.openxmlformats.org/spreadsheetml/2006/main" count="106" uniqueCount="69">
  <si>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</si>
  <si>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</si>
  <si>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</si>
  <si>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</si>
  <si>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</si>
  <si>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</si>
  <si>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</si>
  <si>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</si>
  <si>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</si>
  <si>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ремонт</t>
  </si>
  <si>
    <t>итого</t>
  </si>
  <si>
    <t>июль</t>
  </si>
  <si>
    <t>Гороно</t>
  </si>
  <si>
    <t>ИТОГО</t>
  </si>
  <si>
    <t>август</t>
  </si>
  <si>
    <t>сентябрь</t>
  </si>
  <si>
    <t>октябрь</t>
  </si>
  <si>
    <t>х/в</t>
  </si>
  <si>
    <t>дезинсекция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</si>
  <si>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</si>
  <si>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</si>
  <si>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</si>
  <si>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</si>
  <si>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</si>
  <si>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</si>
  <si>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</si>
  <si>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</si>
  <si>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</si>
  <si>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</si>
  <si>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</si>
  <si>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</si>
  <si>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</si>
  <si>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</si>
  <si>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</si>
  <si>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</si>
  <si>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</si>
  <si>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</si>
  <si>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</si>
  <si>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</si>
  <si>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</si>
  <si>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</si>
  <si>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</si>
  <si>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</si>
  <si>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</si>
  <si>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</si>
  <si>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</si>
  <si>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</si>
  <si>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</si>
  <si>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</si>
  <si>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</si>
  <si>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</si>
  <si>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</si>
  <si>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</si>
  <si>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</si>
  <si>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общехозяйственные расходы</t>
  </si>
  <si>
    <t>покос</t>
  </si>
  <si>
    <t>уборка подвала</t>
  </si>
  <si>
    <t>Информация о доходах и расходах по дому __Ленина 110__на 2020год.</t>
  </si>
  <si>
    <t>установка двери в теплоузел и ремонт кровли</t>
  </si>
  <si>
    <t>смена общедомового электросчетчика</t>
  </si>
  <si>
    <t>замок навесной 3под.</t>
  </si>
  <si>
    <t>смета+транспор.расходы</t>
  </si>
  <si>
    <t>материалы</t>
  </si>
  <si>
    <t>очистка подвала</t>
  </si>
  <si>
    <t>проверка дымоходов и вентканалов</t>
  </si>
  <si>
    <t>поверка водомера</t>
  </si>
  <si>
    <t>20000-замена тепловычислителя</t>
  </si>
  <si>
    <t>нежилые</t>
  </si>
  <si>
    <t>периодичность работ (жилые)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</si>
</sst>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4" fillId="32" borderId="10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32" borderId="1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vertical="top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" fontId="1" fillId="34" borderId="10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9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2" fontId="1" fillId="37" borderId="17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172" fontId="1" fillId="37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S47"/>
  <sheetViews>
    <sheetView tabSelected="1" workbookViewId="0" topLeftCell="A4">
      <selection activeCell="J16" sqref="J16"/>
    </sheetView>
  </sheetViews>
  <sheetFormatPr defaultColWidth="9.00390625" defaultRowHeight="12.75"/>
  <cols>
    <col min="2" max="2" width="7.875" style="0" customWidth="1"/>
    <col min="3" max="3" width="7.25390625" style="0" customWidth="1"/>
    <col min="7" max="7" width="10.125" style="0" bestFit="1" customWidth="1"/>
    <col min="9" max="9" width="9.75390625" style="0" bestFit="1" customWidth="1"/>
    <col min="13" max="13" width="10.00390625" style="0" bestFit="1" customWidth="1"/>
    <col min="18" max="18" width="10.125" style="0" bestFit="1" customWidth="1"/>
  </cols>
  <sheetData>
    <row r="2" spans="1:17" ht="15.75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>
      <c r="A4" s="81"/>
      <c r="B4" s="82"/>
      <c r="C4" s="82"/>
      <c r="D4" s="82"/>
      <c r="E4" s="83"/>
      <c r="F4" s="55" t="s">
        <v>20</v>
      </c>
      <c r="G4" s="56"/>
      <c r="H4" s="56"/>
      <c r="I4" s="56"/>
      <c r="J4" s="56"/>
      <c r="K4" s="56"/>
      <c r="L4" s="56"/>
      <c r="M4" s="56"/>
      <c r="N4" s="56"/>
      <c r="O4" s="56"/>
      <c r="P4" s="57"/>
      <c r="Q4" s="2"/>
    </row>
    <row r="5" spans="1:17" ht="12.75">
      <c r="A5" s="5"/>
      <c r="B5" s="84" t="s">
        <v>21</v>
      </c>
      <c r="C5" s="85"/>
      <c r="D5" s="85"/>
      <c r="E5" s="86"/>
      <c r="F5" s="87" t="s">
        <v>1</v>
      </c>
      <c r="G5" s="88"/>
      <c r="H5" s="88"/>
      <c r="I5" s="88"/>
      <c r="J5" s="88"/>
      <c r="K5" s="88"/>
      <c r="L5" s="88"/>
      <c r="M5" s="88"/>
      <c r="N5" s="89" t="s">
        <v>22</v>
      </c>
      <c r="O5" s="90"/>
      <c r="P5" s="93" t="s">
        <v>23</v>
      </c>
      <c r="Q5" s="96" t="s">
        <v>13</v>
      </c>
    </row>
    <row r="6" spans="1:17" ht="12.75">
      <c r="A6" s="6"/>
      <c r="B6" s="58" t="s">
        <v>24</v>
      </c>
      <c r="C6" s="58" t="s">
        <v>9</v>
      </c>
      <c r="D6" s="58" t="s">
        <v>25</v>
      </c>
      <c r="E6" s="77" t="s">
        <v>10</v>
      </c>
      <c r="F6" s="75" t="s">
        <v>26</v>
      </c>
      <c r="G6" s="75" t="s">
        <v>27</v>
      </c>
      <c r="H6" s="75" t="s">
        <v>28</v>
      </c>
      <c r="I6" s="75" t="s">
        <v>29</v>
      </c>
      <c r="J6" s="75" t="s">
        <v>30</v>
      </c>
      <c r="K6" s="75" t="s">
        <v>54</v>
      </c>
      <c r="L6" s="67" t="s">
        <v>31</v>
      </c>
      <c r="M6" s="69"/>
      <c r="N6" s="91"/>
      <c r="O6" s="92"/>
      <c r="P6" s="94"/>
      <c r="Q6" s="97"/>
    </row>
    <row r="7" spans="1:17" ht="84">
      <c r="A7" s="8"/>
      <c r="B7" s="59"/>
      <c r="C7" s="59"/>
      <c r="D7" s="59"/>
      <c r="E7" s="78"/>
      <c r="F7" s="76"/>
      <c r="G7" s="76"/>
      <c r="H7" s="76"/>
      <c r="I7" s="76"/>
      <c r="J7" s="76"/>
      <c r="K7" s="76"/>
      <c r="L7" s="28" t="s">
        <v>51</v>
      </c>
      <c r="M7" s="28" t="s">
        <v>52</v>
      </c>
      <c r="N7" s="7" t="s">
        <v>32</v>
      </c>
      <c r="O7" s="7" t="s">
        <v>33</v>
      </c>
      <c r="P7" s="95"/>
      <c r="Q7" s="98"/>
    </row>
    <row r="8" spans="1:17" ht="14.25">
      <c r="A8" s="39">
        <v>2020</v>
      </c>
      <c r="B8" s="44">
        <v>11.6</v>
      </c>
      <c r="C8" s="44">
        <v>3.3</v>
      </c>
      <c r="D8" s="44">
        <v>1.6</v>
      </c>
      <c r="E8" s="10">
        <f>SUM(B8:D8)</f>
        <v>16.5</v>
      </c>
      <c r="F8" s="40">
        <v>1.2</v>
      </c>
      <c r="G8" s="40">
        <v>1</v>
      </c>
      <c r="H8" s="40">
        <v>1.8</v>
      </c>
      <c r="I8" s="40">
        <v>0.5</v>
      </c>
      <c r="J8" s="40">
        <v>2.9</v>
      </c>
      <c r="K8" s="40">
        <v>2.2</v>
      </c>
      <c r="L8" s="41">
        <v>0</v>
      </c>
      <c r="M8" s="41">
        <v>2</v>
      </c>
      <c r="N8" s="29">
        <v>1.7</v>
      </c>
      <c r="O8" s="29">
        <v>1.6</v>
      </c>
      <c r="P8" s="30">
        <v>1.6</v>
      </c>
      <c r="Q8" s="9">
        <f>SUM(F8:P8)</f>
        <v>16.5</v>
      </c>
    </row>
    <row r="9" spans="1:17" ht="24">
      <c r="A9" s="62" t="s">
        <v>68</v>
      </c>
      <c r="B9" s="61"/>
      <c r="C9" s="61"/>
      <c r="D9" s="66"/>
      <c r="E9" s="10">
        <v>2642.6</v>
      </c>
      <c r="F9" s="67" t="s">
        <v>34</v>
      </c>
      <c r="G9" s="68"/>
      <c r="H9" s="68"/>
      <c r="I9" s="68"/>
      <c r="J9" s="68"/>
      <c r="K9" s="68"/>
      <c r="L9" s="68"/>
      <c r="M9" s="69"/>
      <c r="N9" s="70" t="s">
        <v>35</v>
      </c>
      <c r="O9" s="71"/>
      <c r="P9" s="9" t="s">
        <v>36</v>
      </c>
      <c r="Q9" s="9"/>
    </row>
    <row r="10" spans="1:17" ht="12.75">
      <c r="A10" s="47"/>
      <c r="B10" s="60" t="s">
        <v>67</v>
      </c>
      <c r="C10" s="61"/>
      <c r="D10" s="48"/>
      <c r="E10" s="50">
        <v>1005.3</v>
      </c>
      <c r="F10" s="51"/>
      <c r="G10" s="52"/>
      <c r="H10" s="52"/>
      <c r="I10" s="52"/>
      <c r="J10" s="52"/>
      <c r="K10" s="52"/>
      <c r="L10" s="52"/>
      <c r="M10" s="46"/>
      <c r="N10" s="53"/>
      <c r="O10" s="54"/>
      <c r="P10" s="9"/>
      <c r="Q10" s="9"/>
    </row>
    <row r="11" spans="1:17" ht="12.75">
      <c r="A11" s="47"/>
      <c r="B11" s="60" t="s">
        <v>10</v>
      </c>
      <c r="C11" s="61"/>
      <c r="D11" s="48"/>
      <c r="E11" s="50">
        <v>3647.9</v>
      </c>
      <c r="F11" s="51"/>
      <c r="G11" s="52"/>
      <c r="H11" s="52"/>
      <c r="I11" s="52"/>
      <c r="J11" s="52"/>
      <c r="K11" s="52"/>
      <c r="L11" s="52"/>
      <c r="M11" s="46"/>
      <c r="N11" s="53"/>
      <c r="O11" s="54"/>
      <c r="P11" s="9"/>
      <c r="Q11" s="9"/>
    </row>
    <row r="12" spans="1:17" ht="12.75">
      <c r="A12" s="72" t="s">
        <v>37</v>
      </c>
      <c r="B12" s="73"/>
      <c r="C12" s="73"/>
      <c r="D12" s="73"/>
      <c r="E12" s="74"/>
      <c r="F12" s="11">
        <f>SUM(E11*1.2)</f>
        <v>4377.48</v>
      </c>
      <c r="G12" s="11">
        <f>G8*E9</f>
        <v>2642.6</v>
      </c>
      <c r="H12" s="11">
        <f>SUM(E9*H8)</f>
        <v>4756.68</v>
      </c>
      <c r="I12" s="11">
        <f>I8*E9</f>
        <v>1321.3</v>
      </c>
      <c r="J12" s="11">
        <f>J8*E9</f>
        <v>7663.539999999999</v>
      </c>
      <c r="K12" s="11">
        <f>SUM(E9*K8)</f>
        <v>5813.72</v>
      </c>
      <c r="L12" s="11">
        <v>0</v>
      </c>
      <c r="M12" s="11">
        <f>M8*E9</f>
        <v>5285.2</v>
      </c>
      <c r="N12" s="11">
        <f>N8*E9</f>
        <v>4492.42</v>
      </c>
      <c r="O12" s="11">
        <f>O8*E9</f>
        <v>4228.16</v>
      </c>
      <c r="P12" s="11">
        <f>SUM(E9*P8)</f>
        <v>4228.16</v>
      </c>
      <c r="Q12" s="11">
        <f>F12+G12+H12+I12+J12+K12+L12+M12+N12+O12+P12</f>
        <v>44809.26000000001</v>
      </c>
    </row>
    <row r="13" spans="1:17" ht="12.75">
      <c r="A13" s="108" t="s">
        <v>38</v>
      </c>
      <c r="B13" s="108"/>
      <c r="C13" s="108"/>
      <c r="D13" s="108"/>
      <c r="E13" s="109"/>
      <c r="F13" s="63" t="s">
        <v>39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1:17" ht="12.75">
      <c r="A14" s="106" t="s">
        <v>40</v>
      </c>
      <c r="B14" s="106"/>
      <c r="C14" s="106"/>
      <c r="D14" s="107"/>
      <c r="E14" s="42">
        <v>56570.23</v>
      </c>
      <c r="F14" s="45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4"/>
    </row>
    <row r="15" spans="1:17" ht="12.75">
      <c r="A15" s="31"/>
      <c r="B15" s="99" t="s">
        <v>50</v>
      </c>
      <c r="C15" s="99"/>
      <c r="D15" s="32" t="s">
        <v>38</v>
      </c>
      <c r="E15" s="33" t="s">
        <v>19</v>
      </c>
      <c r="F15" s="45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4"/>
    </row>
    <row r="16" spans="1:17" ht="12.75">
      <c r="A16" s="15" t="s">
        <v>41</v>
      </c>
      <c r="B16" s="100">
        <v>57015.06</v>
      </c>
      <c r="C16" s="101"/>
      <c r="D16" s="34">
        <v>39148.49</v>
      </c>
      <c r="E16" s="35"/>
      <c r="F16" s="16">
        <v>4377.48</v>
      </c>
      <c r="G16" s="16">
        <v>3684.6</v>
      </c>
      <c r="H16" s="17">
        <v>4756</v>
      </c>
      <c r="I16" s="16">
        <v>1500</v>
      </c>
      <c r="J16" s="16">
        <v>1531.9</v>
      </c>
      <c r="K16" s="16">
        <v>5813.72</v>
      </c>
      <c r="L16" s="27">
        <f>9228.6+3605.17</f>
        <v>12833.77</v>
      </c>
      <c r="M16" s="16">
        <v>0</v>
      </c>
      <c r="N16" s="25">
        <v>0</v>
      </c>
      <c r="O16" s="25">
        <v>0</v>
      </c>
      <c r="P16" s="16">
        <v>4228.16</v>
      </c>
      <c r="Q16" s="18">
        <f aca="true" t="shared" si="0" ref="Q16:Q27">SUM(F16:P16)</f>
        <v>38725.630000000005</v>
      </c>
    </row>
    <row r="17" spans="1:17" ht="12.75">
      <c r="A17" s="15" t="s">
        <v>42</v>
      </c>
      <c r="B17" s="100">
        <v>56817.78</v>
      </c>
      <c r="C17" s="102"/>
      <c r="D17" s="34">
        <v>43023.22</v>
      </c>
      <c r="E17" s="35"/>
      <c r="F17" s="16">
        <v>4377.48</v>
      </c>
      <c r="G17" s="16">
        <v>3684.6</v>
      </c>
      <c r="H17" s="17">
        <v>4756</v>
      </c>
      <c r="I17" s="16">
        <v>1500</v>
      </c>
      <c r="J17" s="16">
        <v>1531.9</v>
      </c>
      <c r="K17" s="16">
        <v>5813.72</v>
      </c>
      <c r="L17" s="27">
        <f>9826.75+4130.131</f>
        <v>13956.881000000001</v>
      </c>
      <c r="M17" s="16">
        <v>0</v>
      </c>
      <c r="N17" s="25">
        <v>0</v>
      </c>
      <c r="O17" s="25">
        <v>0</v>
      </c>
      <c r="P17" s="16">
        <v>4228.16</v>
      </c>
      <c r="Q17" s="18">
        <f t="shared" si="0"/>
        <v>39848.74100000001</v>
      </c>
    </row>
    <row r="18" spans="1:17" ht="12.75">
      <c r="A18" s="15" t="s">
        <v>5</v>
      </c>
      <c r="B18" s="100">
        <v>57941.14</v>
      </c>
      <c r="C18" s="102"/>
      <c r="D18" s="34">
        <v>56597.53</v>
      </c>
      <c r="E18" s="35"/>
      <c r="F18" s="16">
        <v>4377.48</v>
      </c>
      <c r="G18" s="16">
        <v>3684.6</v>
      </c>
      <c r="H18" s="17">
        <v>4756</v>
      </c>
      <c r="I18" s="16">
        <v>1500</v>
      </c>
      <c r="J18" s="16">
        <v>1531.9</v>
      </c>
      <c r="K18" s="16">
        <v>5813.72</v>
      </c>
      <c r="L18" s="27">
        <f>5127+16.63</f>
        <v>5143.63</v>
      </c>
      <c r="M18" s="16">
        <v>2000</v>
      </c>
      <c r="N18" s="25">
        <v>1624</v>
      </c>
      <c r="O18" s="25">
        <v>0</v>
      </c>
      <c r="P18" s="16">
        <v>4228.16</v>
      </c>
      <c r="Q18" s="18">
        <f t="shared" si="0"/>
        <v>34659.490000000005</v>
      </c>
    </row>
    <row r="19" spans="1:17" ht="12.75">
      <c r="A19" s="15" t="s">
        <v>43</v>
      </c>
      <c r="B19" s="100">
        <v>49127.48</v>
      </c>
      <c r="C19" s="102"/>
      <c r="D19" s="34">
        <v>54783.79</v>
      </c>
      <c r="E19" s="35"/>
      <c r="F19" s="16">
        <v>4377.48</v>
      </c>
      <c r="G19" s="16">
        <v>3684.6</v>
      </c>
      <c r="H19" s="17">
        <v>4756</v>
      </c>
      <c r="I19" s="16">
        <v>750</v>
      </c>
      <c r="J19" s="16">
        <v>1531.9</v>
      </c>
      <c r="K19" s="16">
        <v>5813.72</v>
      </c>
      <c r="L19" s="27">
        <f>10339.45+2114.081</f>
        <v>12453.531</v>
      </c>
      <c r="M19" s="16">
        <v>7500</v>
      </c>
      <c r="N19" s="25">
        <f>533+533</f>
        <v>1066</v>
      </c>
      <c r="O19" s="25">
        <v>0</v>
      </c>
      <c r="P19" s="16">
        <v>4228.16</v>
      </c>
      <c r="Q19" s="18">
        <f t="shared" si="0"/>
        <v>46161.391</v>
      </c>
    </row>
    <row r="20" spans="1:17" ht="12.75">
      <c r="A20" s="15" t="s">
        <v>7</v>
      </c>
      <c r="B20" s="100">
        <v>56437.65</v>
      </c>
      <c r="C20" s="102"/>
      <c r="D20" s="34">
        <v>61297.5</v>
      </c>
      <c r="E20" s="35"/>
      <c r="F20" s="16">
        <v>4377.48</v>
      </c>
      <c r="G20" s="16">
        <v>3684.6</v>
      </c>
      <c r="H20" s="17">
        <v>4756</v>
      </c>
      <c r="I20" s="16">
        <v>0</v>
      </c>
      <c r="J20" s="16">
        <v>1531.9</v>
      </c>
      <c r="K20" s="16">
        <v>5813.72</v>
      </c>
      <c r="L20" s="27">
        <f>8715.9+2193.69</f>
        <v>10909.59</v>
      </c>
      <c r="M20" s="16">
        <v>9739.69</v>
      </c>
      <c r="N20" s="25">
        <f>533+5365</f>
        <v>5898</v>
      </c>
      <c r="O20" s="25">
        <v>1574</v>
      </c>
      <c r="P20" s="16">
        <v>4228.16</v>
      </c>
      <c r="Q20" s="18">
        <f t="shared" si="0"/>
        <v>52513.14</v>
      </c>
    </row>
    <row r="21" spans="1:17" ht="12.75">
      <c r="A21" s="15" t="s">
        <v>8</v>
      </c>
      <c r="B21" s="100">
        <v>54893.71</v>
      </c>
      <c r="C21" s="102"/>
      <c r="D21" s="34">
        <v>72574.25</v>
      </c>
      <c r="E21" s="35"/>
      <c r="F21" s="16">
        <v>4377.48</v>
      </c>
      <c r="G21" s="16">
        <f>3684.6+2795</f>
        <v>6479.6</v>
      </c>
      <c r="H21" s="17">
        <v>4756</v>
      </c>
      <c r="I21" s="16">
        <v>0</v>
      </c>
      <c r="J21" s="16">
        <v>1531.9</v>
      </c>
      <c r="K21" s="16">
        <v>5813.72</v>
      </c>
      <c r="L21" s="27">
        <f>7006.9+4390.999</f>
        <v>11397.899</v>
      </c>
      <c r="M21" s="16">
        <f>350+3150+7216</f>
        <v>10716</v>
      </c>
      <c r="N21" s="25">
        <v>0</v>
      </c>
      <c r="O21" s="25">
        <v>0</v>
      </c>
      <c r="P21" s="16">
        <v>4228.16</v>
      </c>
      <c r="Q21" s="18">
        <f t="shared" si="0"/>
        <v>49300.759000000005</v>
      </c>
    </row>
    <row r="22" spans="1:17" ht="12.75">
      <c r="A22" s="15" t="s">
        <v>11</v>
      </c>
      <c r="B22" s="100">
        <v>55382.04</v>
      </c>
      <c r="C22" s="102"/>
      <c r="D22" s="34">
        <v>50365.49</v>
      </c>
      <c r="E22" s="35"/>
      <c r="F22" s="16">
        <v>4377.48</v>
      </c>
      <c r="G22" s="16">
        <v>3684.6</v>
      </c>
      <c r="H22" s="17">
        <v>4756</v>
      </c>
      <c r="I22" s="16">
        <v>0</v>
      </c>
      <c r="J22" s="16">
        <v>1531.9</v>
      </c>
      <c r="K22" s="16">
        <v>5813.72</v>
      </c>
      <c r="L22" s="27">
        <v>5021.78</v>
      </c>
      <c r="M22" s="16">
        <f>107174+2800</f>
        <v>109974</v>
      </c>
      <c r="N22" s="25">
        <v>469</v>
      </c>
      <c r="O22" s="25">
        <v>0</v>
      </c>
      <c r="P22" s="16">
        <v>4228.16</v>
      </c>
      <c r="Q22" s="18">
        <f t="shared" si="0"/>
        <v>139856.64</v>
      </c>
    </row>
    <row r="23" spans="1:17" ht="12.75">
      <c r="A23" s="15" t="s">
        <v>14</v>
      </c>
      <c r="B23" s="100">
        <v>49005.97</v>
      </c>
      <c r="C23" s="102"/>
      <c r="D23" s="34">
        <v>49192.37</v>
      </c>
      <c r="E23" s="35"/>
      <c r="F23" s="16">
        <v>4377.48</v>
      </c>
      <c r="G23" s="16">
        <v>3684.6</v>
      </c>
      <c r="H23" s="17">
        <v>4756</v>
      </c>
      <c r="I23" s="16">
        <v>0</v>
      </c>
      <c r="J23" s="16">
        <v>1531.9</v>
      </c>
      <c r="K23" s="16">
        <v>5813.72</v>
      </c>
      <c r="L23" s="27">
        <v>14209.83</v>
      </c>
      <c r="M23" s="16">
        <f>5909.69+21800</f>
        <v>27709.69</v>
      </c>
      <c r="N23" s="25">
        <f>9761+15121</f>
        <v>24882</v>
      </c>
      <c r="O23" s="25">
        <v>0</v>
      </c>
      <c r="P23" s="16">
        <v>4228.16</v>
      </c>
      <c r="Q23" s="18">
        <f t="shared" si="0"/>
        <v>91193.38</v>
      </c>
    </row>
    <row r="24" spans="1:17" ht="12.75">
      <c r="A24" s="15" t="s">
        <v>44</v>
      </c>
      <c r="B24" s="100">
        <v>58194.05</v>
      </c>
      <c r="C24" s="102"/>
      <c r="D24" s="34">
        <v>79595.8</v>
      </c>
      <c r="E24" s="35"/>
      <c r="F24" s="16">
        <v>4377.48</v>
      </c>
      <c r="G24" s="16">
        <v>3684.6</v>
      </c>
      <c r="H24" s="17">
        <v>4756</v>
      </c>
      <c r="I24" s="16">
        <v>0</v>
      </c>
      <c r="J24" s="16">
        <v>1531.9</v>
      </c>
      <c r="K24" s="16">
        <v>5813.72</v>
      </c>
      <c r="L24" s="27">
        <f>11260.62+1283.769</f>
        <v>12544.389000000001</v>
      </c>
      <c r="M24" s="16">
        <v>0</v>
      </c>
      <c r="N24" s="25">
        <v>0</v>
      </c>
      <c r="O24" s="25">
        <v>0</v>
      </c>
      <c r="P24" s="16">
        <v>4228.16</v>
      </c>
      <c r="Q24" s="18">
        <f t="shared" si="0"/>
        <v>36936.248999999996</v>
      </c>
    </row>
    <row r="25" spans="1:17" ht="12.75">
      <c r="A25" s="15" t="s">
        <v>45</v>
      </c>
      <c r="B25" s="100">
        <v>56528.58</v>
      </c>
      <c r="C25" s="102"/>
      <c r="D25" s="34">
        <v>47891.5</v>
      </c>
      <c r="E25" s="35"/>
      <c r="F25" s="16">
        <v>4377.48</v>
      </c>
      <c r="G25" s="16">
        <v>3684.6</v>
      </c>
      <c r="H25" s="17">
        <v>4756</v>
      </c>
      <c r="I25" s="16">
        <v>435.5</v>
      </c>
      <c r="J25" s="16">
        <v>1531.9</v>
      </c>
      <c r="K25" s="16">
        <v>5813.72</v>
      </c>
      <c r="L25" s="27">
        <f>10277.55+2314.818</f>
        <v>12592.367999999999</v>
      </c>
      <c r="M25" s="16">
        <v>0</v>
      </c>
      <c r="N25" s="25">
        <v>0</v>
      </c>
      <c r="O25" s="25">
        <v>0</v>
      </c>
      <c r="P25" s="16">
        <v>4228.16</v>
      </c>
      <c r="Q25" s="18">
        <f t="shared" si="0"/>
        <v>37419.728</v>
      </c>
    </row>
    <row r="26" spans="1:17" ht="12.75">
      <c r="A26" s="15" t="s">
        <v>46</v>
      </c>
      <c r="B26" s="100">
        <v>56576.54</v>
      </c>
      <c r="C26" s="102"/>
      <c r="D26" s="34">
        <v>53250.85</v>
      </c>
      <c r="E26" s="35"/>
      <c r="F26" s="16">
        <v>4377.48</v>
      </c>
      <c r="G26" s="16">
        <v>3684.6</v>
      </c>
      <c r="H26" s="17">
        <v>4756</v>
      </c>
      <c r="I26" s="16">
        <v>1500</v>
      </c>
      <c r="J26" s="16">
        <v>1531.9</v>
      </c>
      <c r="K26" s="16">
        <v>5813.72</v>
      </c>
      <c r="L26" s="27">
        <f>6881.49+2271.078</f>
        <v>9152.568</v>
      </c>
      <c r="M26" s="16">
        <v>0</v>
      </c>
      <c r="N26" s="25">
        <v>1225</v>
      </c>
      <c r="O26" s="25">
        <v>0</v>
      </c>
      <c r="P26" s="16">
        <v>4228.16</v>
      </c>
      <c r="Q26" s="18">
        <f t="shared" si="0"/>
        <v>36269.428</v>
      </c>
    </row>
    <row r="27" spans="1:17" ht="12.75">
      <c r="A27" s="15" t="s">
        <v>47</v>
      </c>
      <c r="B27" s="100">
        <v>53136.77</v>
      </c>
      <c r="C27" s="102"/>
      <c r="D27" s="34">
        <v>112189.17</v>
      </c>
      <c r="E27" s="35"/>
      <c r="F27" s="16">
        <v>4377.48</v>
      </c>
      <c r="G27" s="16">
        <v>3684.6</v>
      </c>
      <c r="H27" s="17">
        <v>4756</v>
      </c>
      <c r="I27" s="16">
        <v>1500</v>
      </c>
      <c r="J27" s="16">
        <v>1531.9</v>
      </c>
      <c r="K27" s="16">
        <v>5813.72</v>
      </c>
      <c r="L27" s="27">
        <f>6881.49+2961.198</f>
        <v>9842.688</v>
      </c>
      <c r="M27" s="16">
        <v>0</v>
      </c>
      <c r="N27" s="25">
        <v>0</v>
      </c>
      <c r="O27" s="25">
        <v>697</v>
      </c>
      <c r="P27" s="16">
        <v>4228.16</v>
      </c>
      <c r="Q27" s="18">
        <f t="shared" si="0"/>
        <v>36431.547999999995</v>
      </c>
    </row>
    <row r="28" spans="1:17" ht="24">
      <c r="A28" s="19" t="s">
        <v>48</v>
      </c>
      <c r="B28" s="100">
        <v>0</v>
      </c>
      <c r="C28" s="102"/>
      <c r="D28" s="34">
        <f>900+900+900+900</f>
        <v>3600</v>
      </c>
      <c r="E28" s="22"/>
      <c r="F28" s="16"/>
      <c r="G28" s="16"/>
      <c r="H28" s="16"/>
      <c r="I28" s="16"/>
      <c r="J28" s="16"/>
      <c r="K28" s="16"/>
      <c r="L28" s="27"/>
      <c r="M28" s="16"/>
      <c r="N28" s="25"/>
      <c r="O28" s="25"/>
      <c r="P28" s="16"/>
      <c r="Q28" s="18">
        <v>0</v>
      </c>
    </row>
    <row r="29" spans="1:18" ht="12.75">
      <c r="A29" s="19" t="s">
        <v>12</v>
      </c>
      <c r="B29" s="100">
        <v>0</v>
      </c>
      <c r="C29" s="102"/>
      <c r="D29" s="34">
        <f>51270.3+102540.6</f>
        <v>153810.90000000002</v>
      </c>
      <c r="E29" s="22"/>
      <c r="F29" s="16"/>
      <c r="G29" s="16"/>
      <c r="H29" s="20">
        <f>SUM(E10*H8*12)</f>
        <v>21714.48</v>
      </c>
      <c r="I29" s="16"/>
      <c r="J29" s="16"/>
      <c r="K29" s="20">
        <f>SUM(E10*K8)</f>
        <v>2211.66</v>
      </c>
      <c r="L29" s="27"/>
      <c r="M29" s="16"/>
      <c r="N29" s="25"/>
      <c r="O29" s="25"/>
      <c r="P29" s="20">
        <f>SUM(E10*P8*12)</f>
        <v>19301.760000000002</v>
      </c>
      <c r="Q29" s="49">
        <v>82032.48</v>
      </c>
      <c r="R29" s="1"/>
    </row>
    <row r="30" spans="1:17" ht="12.75">
      <c r="A30" s="36" t="s">
        <v>10</v>
      </c>
      <c r="B30" s="103">
        <f>SUM(B16:B29)</f>
        <v>661056.77</v>
      </c>
      <c r="C30" s="104"/>
      <c r="D30" s="26">
        <f>SUM(D16:D29)</f>
        <v>877320.86</v>
      </c>
      <c r="E30" s="20"/>
      <c r="F30" s="20">
        <f aca="true" t="shared" si="1" ref="F30:Q30">SUM(F16:F29)</f>
        <v>52529.75999999998</v>
      </c>
      <c r="G30" s="20">
        <f t="shared" si="1"/>
        <v>47010.19999999999</v>
      </c>
      <c r="H30" s="20">
        <f t="shared" si="1"/>
        <v>78786.48</v>
      </c>
      <c r="I30" s="20">
        <f t="shared" si="1"/>
        <v>8685.5</v>
      </c>
      <c r="J30" s="26">
        <f t="shared" si="1"/>
        <v>18382.8</v>
      </c>
      <c r="K30" s="26">
        <f t="shared" si="1"/>
        <v>71976.3</v>
      </c>
      <c r="L30" s="26">
        <f t="shared" si="1"/>
        <v>130058.924</v>
      </c>
      <c r="M30" s="20">
        <f t="shared" si="1"/>
        <v>167639.38</v>
      </c>
      <c r="N30" s="26">
        <f t="shared" si="1"/>
        <v>35164</v>
      </c>
      <c r="O30" s="26">
        <f t="shared" si="1"/>
        <v>2271</v>
      </c>
      <c r="P30" s="26">
        <f t="shared" si="1"/>
        <v>70039.68000000002</v>
      </c>
      <c r="Q30" s="21">
        <f t="shared" si="1"/>
        <v>721348.6039999999</v>
      </c>
    </row>
    <row r="31" spans="1:17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38"/>
      <c r="L31" s="24"/>
      <c r="M31" s="24"/>
      <c r="N31" s="24"/>
      <c r="O31" s="37" t="s">
        <v>49</v>
      </c>
      <c r="P31" s="105">
        <f>E14+D30-Q30</f>
        <v>212542.48600000003</v>
      </c>
      <c r="Q31" s="105"/>
    </row>
    <row r="32" spans="1:3" ht="12.75">
      <c r="A32" t="s">
        <v>5</v>
      </c>
      <c r="B32">
        <v>2000</v>
      </c>
      <c r="C32" t="s">
        <v>58</v>
      </c>
    </row>
    <row r="33" spans="1:16" ht="12.75">
      <c r="A33" t="s">
        <v>6</v>
      </c>
      <c r="B33">
        <v>7500</v>
      </c>
      <c r="C33" t="s">
        <v>59</v>
      </c>
      <c r="L33" s="43" t="s">
        <v>3</v>
      </c>
      <c r="M33" s="43">
        <v>9228.6</v>
      </c>
      <c r="N33" s="43" t="s">
        <v>17</v>
      </c>
      <c r="O33" s="43">
        <v>3605.17</v>
      </c>
      <c r="P33" s="43" t="s">
        <v>53</v>
      </c>
    </row>
    <row r="34" spans="1:18" ht="12.75">
      <c r="A34" t="s">
        <v>7</v>
      </c>
      <c r="B34">
        <v>9739.69</v>
      </c>
      <c r="C34" t="s">
        <v>55</v>
      </c>
      <c r="J34" s="1"/>
      <c r="L34" s="43" t="s">
        <v>4</v>
      </c>
      <c r="M34" s="43">
        <v>9826.75</v>
      </c>
      <c r="N34" s="43" t="s">
        <v>17</v>
      </c>
      <c r="O34" s="43">
        <v>4130.131</v>
      </c>
      <c r="P34" s="43" t="s">
        <v>53</v>
      </c>
      <c r="R34" s="4"/>
    </row>
    <row r="35" spans="1:16" ht="12.75">
      <c r="A35" t="s">
        <v>8</v>
      </c>
      <c r="B35">
        <v>350</v>
      </c>
      <c r="C35" t="s">
        <v>60</v>
      </c>
      <c r="F35" s="3"/>
      <c r="G35" s="4"/>
      <c r="I35" s="3"/>
      <c r="L35" s="43" t="s">
        <v>5</v>
      </c>
      <c r="M35" s="43">
        <v>5127</v>
      </c>
      <c r="N35" s="43" t="s">
        <v>17</v>
      </c>
      <c r="O35" s="43">
        <v>16.63</v>
      </c>
      <c r="P35" s="43" t="s">
        <v>53</v>
      </c>
    </row>
    <row r="36" spans="2:16" ht="12.75">
      <c r="B36">
        <v>3150</v>
      </c>
      <c r="C36" t="s">
        <v>56</v>
      </c>
      <c r="L36" s="43" t="s">
        <v>6</v>
      </c>
      <c r="M36" s="43">
        <v>10339.45</v>
      </c>
      <c r="N36" s="43" t="s">
        <v>17</v>
      </c>
      <c r="O36" s="43">
        <v>2114.081</v>
      </c>
      <c r="P36" s="43" t="s">
        <v>53</v>
      </c>
    </row>
    <row r="37" spans="2:16" ht="12.75">
      <c r="B37">
        <v>7216</v>
      </c>
      <c r="C37" t="s">
        <v>18</v>
      </c>
      <c r="D37" s="24"/>
      <c r="L37" s="43" t="s">
        <v>7</v>
      </c>
      <c r="M37" s="43">
        <v>8715.9</v>
      </c>
      <c r="N37" s="43" t="s">
        <v>17</v>
      </c>
      <c r="O37" s="43">
        <v>2193.69</v>
      </c>
      <c r="P37" s="43" t="s">
        <v>53</v>
      </c>
    </row>
    <row r="38" spans="1:16" ht="12.75">
      <c r="A38" t="s">
        <v>11</v>
      </c>
      <c r="B38">
        <v>89880</v>
      </c>
      <c r="C38" t="s">
        <v>61</v>
      </c>
      <c r="L38" s="43" t="s">
        <v>8</v>
      </c>
      <c r="M38" s="43">
        <v>7006.9</v>
      </c>
      <c r="N38" s="43" t="s">
        <v>17</v>
      </c>
      <c r="O38" s="43">
        <v>4390.999</v>
      </c>
      <c r="P38" s="43" t="s">
        <v>53</v>
      </c>
    </row>
    <row r="39" spans="2:16" ht="12.75">
      <c r="B39">
        <v>14000</v>
      </c>
      <c r="C39" t="s">
        <v>62</v>
      </c>
      <c r="L39" s="43" t="s">
        <v>11</v>
      </c>
      <c r="M39" s="43">
        <v>0</v>
      </c>
      <c r="N39" s="43" t="s">
        <v>17</v>
      </c>
      <c r="O39" s="43">
        <v>5021.78</v>
      </c>
      <c r="P39" s="43" t="s">
        <v>53</v>
      </c>
    </row>
    <row r="40" spans="2:16" ht="12.75">
      <c r="B40">
        <v>3294</v>
      </c>
      <c r="C40" t="s">
        <v>63</v>
      </c>
      <c r="L40" s="43" t="s">
        <v>14</v>
      </c>
      <c r="M40" s="43">
        <v>14209.83</v>
      </c>
      <c r="N40" s="43" t="s">
        <v>17</v>
      </c>
      <c r="O40" s="43">
        <v>0</v>
      </c>
      <c r="P40" s="43" t="s">
        <v>53</v>
      </c>
    </row>
    <row r="41" spans="2:16" ht="12.75">
      <c r="B41">
        <v>2800</v>
      </c>
      <c r="C41" t="s">
        <v>64</v>
      </c>
      <c r="L41" s="43" t="s">
        <v>15</v>
      </c>
      <c r="M41" s="43">
        <v>11260.62</v>
      </c>
      <c r="N41" s="43" t="s">
        <v>17</v>
      </c>
      <c r="O41" s="43">
        <v>1283.769</v>
      </c>
      <c r="P41" s="43" t="s">
        <v>53</v>
      </c>
    </row>
    <row r="42" spans="1:16" ht="12.75">
      <c r="A42" t="s">
        <v>14</v>
      </c>
      <c r="B42">
        <v>5909.69</v>
      </c>
      <c r="C42" t="s">
        <v>55</v>
      </c>
      <c r="L42" s="43" t="s">
        <v>16</v>
      </c>
      <c r="M42" s="43">
        <v>10277.55</v>
      </c>
      <c r="N42" s="43" t="s">
        <v>17</v>
      </c>
      <c r="O42" s="43">
        <v>2314.818</v>
      </c>
      <c r="P42" s="43" t="s">
        <v>53</v>
      </c>
    </row>
    <row r="43" spans="2:16" ht="12.75">
      <c r="B43">
        <v>20000</v>
      </c>
      <c r="C43" t="s">
        <v>66</v>
      </c>
      <c r="L43" s="43" t="s">
        <v>0</v>
      </c>
      <c r="M43" s="43">
        <v>6881.49</v>
      </c>
      <c r="N43" s="43" t="s">
        <v>17</v>
      </c>
      <c r="O43" s="43">
        <v>2271.078</v>
      </c>
      <c r="P43" s="43" t="s">
        <v>53</v>
      </c>
    </row>
    <row r="44" spans="2:18" ht="12.75">
      <c r="B44">
        <v>1800</v>
      </c>
      <c r="C44" t="s">
        <v>65</v>
      </c>
      <c r="L44" s="43" t="s">
        <v>2</v>
      </c>
      <c r="M44" s="43">
        <v>6881.49</v>
      </c>
      <c r="N44" s="43" t="s">
        <v>17</v>
      </c>
      <c r="O44" s="43">
        <v>2961.198</v>
      </c>
      <c r="P44" s="43" t="s">
        <v>53</v>
      </c>
      <c r="R44" s="4"/>
    </row>
    <row r="45" spans="13:15" ht="12.75">
      <c r="M45" s="3"/>
      <c r="O45" s="3"/>
    </row>
    <row r="47" spans="15:19" ht="12.75">
      <c r="O47" s="4"/>
      <c r="S47" s="4"/>
    </row>
  </sheetData>
  <sheetProtection/>
  <mergeCells count="46">
    <mergeCell ref="B30:C30"/>
    <mergeCell ref="B26:C26"/>
    <mergeCell ref="B27:C27"/>
    <mergeCell ref="B19:C19"/>
    <mergeCell ref="B20:C20"/>
    <mergeCell ref="B28:C28"/>
    <mergeCell ref="B29:C29"/>
    <mergeCell ref="B21:C21"/>
    <mergeCell ref="B18:C18"/>
    <mergeCell ref="A12:E12"/>
    <mergeCell ref="A13:E13"/>
    <mergeCell ref="F13:Q13"/>
    <mergeCell ref="A14:D14"/>
    <mergeCell ref="P31:Q31"/>
    <mergeCell ref="B22:C22"/>
    <mergeCell ref="B23:C23"/>
    <mergeCell ref="B24:C24"/>
    <mergeCell ref="B25:C25"/>
    <mergeCell ref="L6:M6"/>
    <mergeCell ref="B15:C15"/>
    <mergeCell ref="A9:D9"/>
    <mergeCell ref="F9:M9"/>
    <mergeCell ref="B16:C16"/>
    <mergeCell ref="B17:C17"/>
    <mergeCell ref="B10:C10"/>
    <mergeCell ref="B11:C11"/>
    <mergeCell ref="N9:O9"/>
    <mergeCell ref="F5:M5"/>
    <mergeCell ref="B6:B7"/>
    <mergeCell ref="G6:G7"/>
    <mergeCell ref="H6:H7"/>
    <mergeCell ref="D6:D7"/>
    <mergeCell ref="E6:E7"/>
    <mergeCell ref="F6:F7"/>
    <mergeCell ref="N5:O6"/>
    <mergeCell ref="I6:I7"/>
    <mergeCell ref="A2:Q2"/>
    <mergeCell ref="A3:Q3"/>
    <mergeCell ref="A4:E4"/>
    <mergeCell ref="F4:P4"/>
    <mergeCell ref="B5:E5"/>
    <mergeCell ref="C6:C7"/>
    <mergeCell ref="P5:P7"/>
    <mergeCell ref="Q5:Q7"/>
    <mergeCell ref="J6:J7"/>
    <mergeCell ref="K6:K7"/>
  </mergeCells>
  <printOptions/>
  <pageMargins left="0.22916666666666666" right="0.09375" top="0.75" bottom="0.75" header="0.3" footer="0.3"/>
  <pageSetup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2020-07-06T13:03:26Z</cp:lastPrinted>
  <dcterms:created xsi:type="dcterms:W3CDTF">2007-02-04T12:22:59Z</dcterms:created>
  <dcterms:modified xsi:type="dcterms:W3CDTF">2021-09-13T12:14:07Z</dcterms:modified>
  <cp:category/>
  <cp:version/>
  <cp:contentType/>
  <cp:contentStatus/>
</cp:coreProperties>
</file>