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декабрь 2021\"/>
    </mc:Choice>
  </mc:AlternateContent>
  <bookViews>
    <workbookView xWindow="240" yWindow="525" windowWidth="12225" windowHeight="4575"/>
  </bookViews>
  <sheets>
    <sheet name="2021" sheetId="19" r:id="rId1"/>
    <sheet name="вода 2021" sheetId="21" r:id="rId2"/>
  </sheets>
  <definedNames>
    <definedName name="_xlnm.Print_Area" localSheetId="0">'2021'!$A$29:$M$41</definedName>
    <definedName name="_xlnm.Print_Area" localSheetId="1">'вода 2021'!$A$1:$I$17</definedName>
  </definedNames>
  <calcPr calcId="162913"/>
</workbook>
</file>

<file path=xl/calcChain.xml><?xml version="1.0" encoding="utf-8"?>
<calcChain xmlns="http://schemas.openxmlformats.org/spreadsheetml/2006/main">
  <c r="Q25" i="19" l="1"/>
  <c r="I15" i="21"/>
  <c r="F15" i="21"/>
  <c r="P27" i="19"/>
  <c r="O27" i="19"/>
  <c r="K27" i="19"/>
  <c r="J27" i="19"/>
  <c r="I27" i="19"/>
  <c r="H27" i="19"/>
  <c r="F27" i="19"/>
  <c r="B27" i="19"/>
  <c r="I14" i="21"/>
  <c r="F14" i="21"/>
  <c r="Q24" i="19"/>
  <c r="D26" i="19"/>
  <c r="N23" i="19" l="1"/>
  <c r="I13" i="21" l="1"/>
  <c r="F13" i="21"/>
  <c r="Q23" i="19"/>
  <c r="M22" i="19" l="1"/>
  <c r="I12" i="21" l="1"/>
  <c r="F12" i="21"/>
  <c r="Q22" i="19"/>
  <c r="G21" i="19" l="1"/>
  <c r="G27" i="19" s="1"/>
  <c r="L21" i="19" l="1"/>
  <c r="N21" i="19" l="1"/>
  <c r="N27" i="19" s="1"/>
  <c r="I11" i="21" l="1"/>
  <c r="F11" i="21"/>
  <c r="D21" i="19"/>
  <c r="Q21" i="19"/>
  <c r="M20" i="19" l="1"/>
  <c r="M27" i="19" s="1"/>
  <c r="L20" i="19" l="1"/>
  <c r="I10" i="21" l="1"/>
  <c r="F10" i="21"/>
  <c r="D20" i="19"/>
  <c r="Q20" i="19"/>
  <c r="L19" i="19" l="1"/>
  <c r="D19" i="19" l="1"/>
  <c r="Q19" i="19"/>
  <c r="I9" i="21" l="1"/>
  <c r="F9" i="21"/>
  <c r="L18" i="19" l="1"/>
  <c r="I8" i="21" l="1"/>
  <c r="F8" i="21"/>
  <c r="Q18" i="19"/>
  <c r="I7" i="21"/>
  <c r="F7" i="21"/>
  <c r="Q17" i="19"/>
  <c r="D16" i="19" l="1"/>
  <c r="D27" i="19" s="1"/>
  <c r="Q16" i="19"/>
  <c r="I6" i="21"/>
  <c r="F6" i="21"/>
  <c r="I5" i="21" l="1"/>
  <c r="F5" i="21"/>
  <c r="Q15" i="19" l="1"/>
  <c r="L14" i="19" l="1"/>
  <c r="L27" i="19" s="1"/>
  <c r="Q14" i="19" l="1"/>
  <c r="Q27" i="19" s="1"/>
  <c r="P10" i="19"/>
  <c r="O10" i="19"/>
  <c r="N10" i="19"/>
  <c r="M10" i="19"/>
  <c r="L10" i="19"/>
  <c r="K10" i="19"/>
  <c r="J10" i="19"/>
  <c r="I10" i="19"/>
  <c r="H10" i="19"/>
  <c r="G10" i="19"/>
  <c r="F10" i="19"/>
  <c r="Q8" i="19"/>
  <c r="E8" i="19"/>
  <c r="H16" i="21"/>
  <c r="G16" i="21"/>
  <c r="E16" i="21"/>
  <c r="D16" i="21"/>
  <c r="I4" i="21"/>
  <c r="I16" i="21" s="1"/>
  <c r="F4" i="21"/>
  <c r="F16" i="21" s="1"/>
  <c r="Q10" i="19" l="1"/>
  <c r="P28" i="19"/>
</calcChain>
</file>

<file path=xl/comments1.xml><?xml version="1.0" encoding="utf-8"?>
<comments xmlns="http://schemas.openxmlformats.org/spreadsheetml/2006/main">
  <authors>
    <author>User</author>
  </authors>
  <commentList>
    <comment ref="M2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25000-поверка тепловычислителя
6914,4-покос (2р)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2086-компенсация при расчете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5220,96-дезинсекция
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3000-замена эл.питания на тепловычислителе 3шт.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повышение с декабря</t>
        </r>
      </text>
    </comment>
  </commentList>
</comments>
</file>

<file path=xl/sharedStrings.xml><?xml version="1.0" encoding="utf-8"?>
<sst xmlns="http://schemas.openxmlformats.org/spreadsheetml/2006/main" count="114" uniqueCount="63">
  <si>
    <t>Содержание</t>
  </si>
  <si>
    <t>февраль</t>
  </si>
  <si>
    <t>март</t>
  </si>
  <si>
    <t>апрель</t>
  </si>
  <si>
    <t>ремонт</t>
  </si>
  <si>
    <t>итого</t>
  </si>
  <si>
    <t>май</t>
  </si>
  <si>
    <t>ИТОГО</t>
  </si>
  <si>
    <t>январь</t>
  </si>
  <si>
    <t>июль</t>
  </si>
  <si>
    <t>август</t>
  </si>
  <si>
    <t>октябрь</t>
  </si>
  <si>
    <t>ноябрь</t>
  </si>
  <si>
    <t>декабрь</t>
  </si>
  <si>
    <t>июнь</t>
  </si>
  <si>
    <t>сентябрь</t>
  </si>
  <si>
    <t>дезинсекция</t>
  </si>
  <si>
    <t>ИТОГО:</t>
  </si>
  <si>
    <t>х/в</t>
  </si>
  <si>
    <t>Вода</t>
  </si>
  <si>
    <t>Стоки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</si>
  <si>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</si>
  <si>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</si>
  <si>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</si>
  <si>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</si>
  <si>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</si>
  <si>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</si>
  <si>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</si>
  <si>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</si>
  <si>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</si>
  <si>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</si>
  <si>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</si>
  <si>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</si>
  <si>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</si>
  <si>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</si>
  <si>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</si>
  <si>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</si>
  <si>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</si>
  <si>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</si>
  <si>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</si>
  <si>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</si>
  <si>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</si>
  <si>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</si>
  <si>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</si>
  <si>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</si>
  <si>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</si>
  <si>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</si>
  <si>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</si>
  <si>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</si>
  <si>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</si>
  <si>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</si>
  <si>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</si>
  <si>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</si>
  <si>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</si>
  <si>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</si>
  <si>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эл-во</t>
  </si>
  <si>
    <t>Работы по уборке придомовой территории</t>
  </si>
  <si>
    <t>общехозяйственные расходы</t>
  </si>
  <si>
    <t>Доходы и расходы по воде и стокам 2021 год</t>
  </si>
  <si>
    <t>Информация о доходах и расходах по дому __Бойко 108__на 2021год.</t>
  </si>
  <si>
    <t>поверка тепловычислителя</t>
  </si>
  <si>
    <t>покос (2р) 2.06, 28.07</t>
  </si>
  <si>
    <t>замена эл.питания на тепловычислителе 3шт.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</si>
</sst>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0" fillId="0" borderId="0" xfId="0" applyNumberFormat="1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4" fontId="0" fillId="0" borderId="0" xfId="0" applyNumberFormat="1"/>
    <xf numFmtId="0" fontId="3" fillId="0" borderId="0" xfId="0" applyFont="1" applyFill="1" applyBorder="1"/>
    <xf numFmtId="0" fontId="1" fillId="8" borderId="12" xfId="0" applyFont="1" applyFill="1" applyBorder="1" applyAlignment="1"/>
    <xf numFmtId="0" fontId="1" fillId="8" borderId="12" xfId="0" applyFont="1" applyFill="1" applyBorder="1" applyAlignment="1">
      <alignment wrapText="1"/>
    </xf>
    <xf numFmtId="2" fontId="7" fillId="8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3" fillId="8" borderId="4" xfId="0" applyNumberFormat="1" applyFont="1" applyFill="1" applyBorder="1" applyAlignment="1">
      <alignment horizontal="center"/>
    </xf>
    <xf numFmtId="2" fontId="2" fillId="9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/>
    <xf numFmtId="2" fontId="2" fillId="11" borderId="14" xfId="0" applyNumberFormat="1" applyFont="1" applyFill="1" applyBorder="1" applyAlignment="1">
      <alignment horizontal="center" vertical="top" wrapText="1"/>
    </xf>
    <xf numFmtId="164" fontId="2" fillId="11" borderId="4" xfId="0" applyNumberFormat="1" applyFont="1" applyFill="1" applyBorder="1"/>
    <xf numFmtId="164" fontId="2" fillId="11" borderId="5" xfId="0" applyNumberFormat="1" applyFont="1" applyFill="1" applyBorder="1"/>
    <xf numFmtId="4" fontId="2" fillId="11" borderId="4" xfId="0" applyNumberFormat="1" applyFont="1" applyFill="1" applyBorder="1"/>
    <xf numFmtId="17" fontId="3" fillId="5" borderId="4" xfId="0" applyNumberFormat="1" applyFont="1" applyFill="1" applyBorder="1" applyAlignment="1">
      <alignment horizontal="left" wrapText="1"/>
    </xf>
    <xf numFmtId="0" fontId="3" fillId="4" borderId="4" xfId="0" applyFont="1" applyFill="1" applyBorder="1"/>
    <xf numFmtId="164" fontId="2" fillId="4" borderId="4" xfId="0" applyNumberFormat="1" applyFont="1" applyFill="1" applyBorder="1"/>
    <xf numFmtId="4" fontId="7" fillId="4" borderId="4" xfId="0" applyNumberFormat="1" applyFont="1" applyFill="1" applyBorder="1"/>
    <xf numFmtId="164" fontId="2" fillId="6" borderId="4" xfId="0" applyNumberFormat="1" applyFont="1" applyFill="1" applyBorder="1"/>
    <xf numFmtId="164" fontId="0" fillId="0" borderId="0" xfId="0" applyNumberFormat="1"/>
    <xf numFmtId="0" fontId="11" fillId="3" borderId="6" xfId="0" applyFont="1" applyFill="1" applyBorder="1"/>
    <xf numFmtId="0" fontId="11" fillId="3" borderId="4" xfId="0" applyFont="1" applyFill="1" applyBorder="1"/>
    <xf numFmtId="0" fontId="11" fillId="7" borderId="4" xfId="0" applyFont="1" applyFill="1" applyBorder="1"/>
    <xf numFmtId="0" fontId="12" fillId="3" borderId="4" xfId="0" applyFont="1" applyFill="1" applyBorder="1"/>
    <xf numFmtId="0" fontId="12" fillId="7" borderId="4" xfId="0" applyFont="1" applyFill="1" applyBorder="1"/>
    <xf numFmtId="0" fontId="12" fillId="4" borderId="4" xfId="0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8" borderId="4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4" fontId="2" fillId="6" borderId="4" xfId="0" applyNumberFormat="1" applyFont="1" applyFill="1" applyBorder="1"/>
    <xf numFmtId="164" fontId="5" fillId="12" borderId="4" xfId="0" applyNumberFormat="1" applyFont="1" applyFill="1" applyBorder="1"/>
    <xf numFmtId="164" fontId="2" fillId="6" borderId="4" xfId="0" applyNumberFormat="1" applyFont="1" applyFill="1" applyBorder="1" applyAlignment="1"/>
    <xf numFmtId="164" fontId="5" fillId="9" borderId="4" xfId="0" applyNumberFormat="1" applyFont="1" applyFill="1" applyBorder="1"/>
    <xf numFmtId="164" fontId="5" fillId="4" borderId="4" xfId="0" applyNumberFormat="1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2" fontId="2" fillId="8" borderId="4" xfId="0" applyNumberFormat="1" applyFont="1" applyFill="1" applyBorder="1" applyAlignment="1">
      <alignment horizontal="right" vertical="top" wrapText="1"/>
    </xf>
    <xf numFmtId="2" fontId="7" fillId="8" borderId="4" xfId="0" applyNumberFormat="1" applyFont="1" applyFill="1" applyBorder="1" applyAlignment="1">
      <alignment horizontal="right" vertical="top" wrapText="1"/>
    </xf>
    <xf numFmtId="164" fontId="2" fillId="11" borderId="0" xfId="0" applyNumberFormat="1" applyFont="1" applyFill="1" applyBorder="1"/>
    <xf numFmtId="2" fontId="3" fillId="0" borderId="4" xfId="0" applyNumberFormat="1" applyFont="1" applyBorder="1" applyAlignment="1">
      <alignment vertical="top"/>
    </xf>
    <xf numFmtId="2" fontId="7" fillId="8" borderId="4" xfId="0" applyNumberFormat="1" applyFont="1" applyFill="1" applyBorder="1" applyAlignment="1">
      <alignment horizontal="center" vertical="top" wrapText="1"/>
    </xf>
    <xf numFmtId="0" fontId="13" fillId="8" borderId="4" xfId="0" applyNumberFormat="1" applyFont="1" applyFill="1" applyBorder="1" applyAlignment="1">
      <alignment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8" xfId="0" applyNumberFormat="1" applyFont="1" applyFill="1" applyBorder="1" applyAlignment="1">
      <alignment horizontal="center" vertical="top" wrapText="1"/>
    </xf>
    <xf numFmtId="2" fontId="2" fillId="11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164" fontId="2" fillId="7" borderId="2" xfId="0" applyNumberFormat="1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1" fillId="11" borderId="8" xfId="0" applyNumberFormat="1" applyFont="1" applyFill="1" applyBorder="1" applyAlignment="1">
      <alignment horizontal="center" vertical="top" wrapText="1"/>
    </xf>
    <xf numFmtId="2" fontId="1" fillId="11" borderId="6" xfId="0" applyNumberFormat="1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2" fillId="10" borderId="2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2D69A"/>
      <color rgb="FFFF99CC"/>
      <color rgb="FFEA9772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69A"/>
  </sheetPr>
  <dimension ref="A2:R42"/>
  <sheetViews>
    <sheetView tabSelected="1" zoomScaleNormal="100" workbookViewId="0">
      <selection activeCell="R27" sqref="R27"/>
    </sheetView>
  </sheetViews>
  <sheetFormatPr defaultRowHeight="12.75" x14ac:dyDescent="0.2"/>
  <cols>
    <col min="2" max="3" width="6.85546875" customWidth="1"/>
    <col min="5" max="5" width="8.42578125" customWidth="1"/>
    <col min="9" max="9" width="8.85546875" customWidth="1"/>
    <col min="10" max="10" width="9.28515625" customWidth="1"/>
    <col min="13" max="13" width="8.85546875" customWidth="1"/>
    <col min="15" max="15" width="7" customWidth="1"/>
  </cols>
  <sheetData>
    <row r="2" spans="1:18" ht="15.75" x14ac:dyDescent="0.25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8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8" x14ac:dyDescent="0.2">
      <c r="A4" s="82"/>
      <c r="B4" s="83"/>
      <c r="C4" s="83"/>
      <c r="D4" s="83"/>
      <c r="E4" s="84"/>
      <c r="F4" s="85" t="s">
        <v>22</v>
      </c>
      <c r="G4" s="86"/>
      <c r="H4" s="86"/>
      <c r="I4" s="86"/>
      <c r="J4" s="86"/>
      <c r="K4" s="86"/>
      <c r="L4" s="86"/>
      <c r="M4" s="86"/>
      <c r="N4" s="86"/>
      <c r="O4" s="86"/>
      <c r="P4" s="87"/>
      <c r="Q4" s="2"/>
    </row>
    <row r="5" spans="1:18" x14ac:dyDescent="0.2">
      <c r="A5" s="6"/>
      <c r="B5" s="88" t="s">
        <v>23</v>
      </c>
      <c r="C5" s="89"/>
      <c r="D5" s="89"/>
      <c r="E5" s="90"/>
      <c r="F5" s="91" t="s">
        <v>0</v>
      </c>
      <c r="G5" s="92"/>
      <c r="H5" s="92"/>
      <c r="I5" s="92"/>
      <c r="J5" s="92"/>
      <c r="K5" s="92"/>
      <c r="L5" s="92"/>
      <c r="M5" s="92"/>
      <c r="N5" s="93" t="s">
        <v>24</v>
      </c>
      <c r="O5" s="94"/>
      <c r="P5" s="97" t="s">
        <v>25</v>
      </c>
      <c r="Q5" s="100" t="s">
        <v>7</v>
      </c>
    </row>
    <row r="6" spans="1:18" x14ac:dyDescent="0.2">
      <c r="A6" s="7"/>
      <c r="B6" s="72" t="s">
        <v>26</v>
      </c>
      <c r="C6" s="72" t="s">
        <v>4</v>
      </c>
      <c r="D6" s="72" t="s">
        <v>51</v>
      </c>
      <c r="E6" s="74" t="s">
        <v>5</v>
      </c>
      <c r="F6" s="76" t="s">
        <v>27</v>
      </c>
      <c r="G6" s="76" t="s">
        <v>56</v>
      </c>
      <c r="H6" s="76" t="s">
        <v>28</v>
      </c>
      <c r="I6" s="76" t="s">
        <v>29</v>
      </c>
      <c r="J6" s="76" t="s">
        <v>30</v>
      </c>
      <c r="K6" s="76" t="s">
        <v>57</v>
      </c>
      <c r="L6" s="69" t="s">
        <v>31</v>
      </c>
      <c r="M6" s="71"/>
      <c r="N6" s="95"/>
      <c r="O6" s="96"/>
      <c r="P6" s="98"/>
      <c r="Q6" s="101"/>
    </row>
    <row r="7" spans="1:18" ht="129.75" x14ac:dyDescent="0.2">
      <c r="A7" s="8"/>
      <c r="B7" s="73"/>
      <c r="C7" s="73"/>
      <c r="D7" s="73"/>
      <c r="E7" s="75"/>
      <c r="F7" s="77"/>
      <c r="G7" s="77"/>
      <c r="H7" s="77"/>
      <c r="I7" s="77"/>
      <c r="J7" s="77"/>
      <c r="K7" s="77"/>
      <c r="L7" s="29" t="s">
        <v>52</v>
      </c>
      <c r="M7" s="29" t="s">
        <v>54</v>
      </c>
      <c r="N7" s="48" t="s">
        <v>32</v>
      </c>
      <c r="O7" s="48" t="s">
        <v>33</v>
      </c>
      <c r="P7" s="99"/>
      <c r="Q7" s="102"/>
    </row>
    <row r="8" spans="1:18" x14ac:dyDescent="0.2">
      <c r="A8" s="44" t="s">
        <v>53</v>
      </c>
      <c r="B8" s="42">
        <v>10.9</v>
      </c>
      <c r="C8" s="42">
        <v>5.5</v>
      </c>
      <c r="D8" s="42">
        <v>1.6</v>
      </c>
      <c r="E8" s="10">
        <f>SUM(B8:D8)</f>
        <v>18</v>
      </c>
      <c r="F8" s="39">
        <v>1.2</v>
      </c>
      <c r="G8" s="39">
        <v>1.1100000000000001</v>
      </c>
      <c r="H8" s="39">
        <v>1.8</v>
      </c>
      <c r="I8" s="39">
        <v>0.4</v>
      </c>
      <c r="J8" s="39">
        <v>2.2999999999999998</v>
      </c>
      <c r="K8" s="39">
        <v>2.2000000000000002</v>
      </c>
      <c r="L8" s="39">
        <v>0</v>
      </c>
      <c r="M8" s="39">
        <v>1.89</v>
      </c>
      <c r="N8" s="40">
        <v>2.75</v>
      </c>
      <c r="O8" s="40">
        <v>2.75</v>
      </c>
      <c r="P8" s="43">
        <v>1.6</v>
      </c>
      <c r="Q8" s="9">
        <f>SUM(F8:P8)</f>
        <v>18.000000000000004</v>
      </c>
    </row>
    <row r="9" spans="1:18" ht="22.5" x14ac:dyDescent="0.2">
      <c r="A9" s="66" t="s">
        <v>34</v>
      </c>
      <c r="B9" s="67"/>
      <c r="C9" s="67"/>
      <c r="D9" s="68"/>
      <c r="E9" s="10">
        <v>2493.6</v>
      </c>
      <c r="F9" s="69" t="s">
        <v>35</v>
      </c>
      <c r="G9" s="70"/>
      <c r="H9" s="70"/>
      <c r="I9" s="70"/>
      <c r="J9" s="70"/>
      <c r="K9" s="70"/>
      <c r="L9" s="70"/>
      <c r="M9" s="71"/>
      <c r="N9" s="54" t="s">
        <v>36</v>
      </c>
      <c r="O9" s="55"/>
      <c r="P9" s="9" t="s">
        <v>37</v>
      </c>
      <c r="Q9" s="9"/>
    </row>
    <row r="10" spans="1:18" x14ac:dyDescent="0.2">
      <c r="A10" s="56" t="s">
        <v>38</v>
      </c>
      <c r="B10" s="57"/>
      <c r="C10" s="57"/>
      <c r="D10" s="57"/>
      <c r="E10" s="58"/>
      <c r="F10" s="11">
        <f>F8*E9</f>
        <v>2992.3199999999997</v>
      </c>
      <c r="G10" s="11">
        <f>G8*E9</f>
        <v>2767.8960000000002</v>
      </c>
      <c r="H10" s="11">
        <f>E9*H8</f>
        <v>4488.4799999999996</v>
      </c>
      <c r="I10" s="11">
        <f>I8*E9</f>
        <v>997.44</v>
      </c>
      <c r="J10" s="11">
        <f>J8*E9</f>
        <v>5735.28</v>
      </c>
      <c r="K10" s="11">
        <f>K8*E9</f>
        <v>5485.92</v>
      </c>
      <c r="L10" s="11">
        <f t="shared" ref="L10" si="0">I9*L8</f>
        <v>0</v>
      </c>
      <c r="M10" s="11">
        <f>E9*M8</f>
        <v>4712.9039999999995</v>
      </c>
      <c r="N10" s="11">
        <f>N8*E9</f>
        <v>6857.4</v>
      </c>
      <c r="O10" s="11">
        <f>O8*E9</f>
        <v>6857.4</v>
      </c>
      <c r="P10" s="11">
        <f>E9*P8</f>
        <v>3989.76</v>
      </c>
      <c r="Q10" s="11">
        <f>SUM(F10:P10)</f>
        <v>44884.800000000003</v>
      </c>
    </row>
    <row r="11" spans="1:18" x14ac:dyDescent="0.2">
      <c r="A11" s="59" t="s">
        <v>39</v>
      </c>
      <c r="B11" s="59"/>
      <c r="C11" s="59"/>
      <c r="D11" s="59"/>
      <c r="E11" s="60"/>
      <c r="F11" s="61" t="s">
        <v>40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</row>
    <row r="12" spans="1:18" x14ac:dyDescent="0.2">
      <c r="A12" s="64" t="s">
        <v>41</v>
      </c>
      <c r="B12" s="64"/>
      <c r="C12" s="64"/>
      <c r="D12" s="65"/>
      <c r="E12" s="12">
        <v>-43299.81600000005</v>
      </c>
      <c r="F12" s="45"/>
      <c r="G12" s="46"/>
      <c r="H12" s="13"/>
      <c r="I12" s="46"/>
      <c r="J12" s="46"/>
      <c r="K12" s="46"/>
      <c r="L12" s="46"/>
      <c r="M12" s="46"/>
      <c r="N12" s="46"/>
      <c r="O12" s="46"/>
      <c r="P12" s="46"/>
      <c r="Q12" s="47"/>
    </row>
    <row r="13" spans="1:18" x14ac:dyDescent="0.2">
      <c r="A13" s="30"/>
      <c r="B13" s="78" t="s">
        <v>50</v>
      </c>
      <c r="C13" s="79"/>
      <c r="D13" s="31" t="s">
        <v>39</v>
      </c>
      <c r="E13" s="32" t="s">
        <v>21</v>
      </c>
      <c r="F13" s="45"/>
      <c r="G13" s="46"/>
      <c r="H13" s="13"/>
      <c r="I13" s="46"/>
      <c r="J13" s="46"/>
      <c r="K13" s="46"/>
      <c r="L13" s="46"/>
      <c r="M13" s="46"/>
      <c r="N13" s="46"/>
      <c r="O13" s="46"/>
      <c r="P13" s="46"/>
      <c r="Q13" s="47"/>
    </row>
    <row r="14" spans="1:18" x14ac:dyDescent="0.2">
      <c r="A14" s="3" t="s">
        <v>42</v>
      </c>
      <c r="B14" s="49">
        <v>45851.81</v>
      </c>
      <c r="C14" s="50"/>
      <c r="D14" s="33">
        <v>35191.31</v>
      </c>
      <c r="E14" s="34"/>
      <c r="F14" s="14">
        <v>2992.3199999999997</v>
      </c>
      <c r="G14" s="14">
        <v>2979.7200000000003</v>
      </c>
      <c r="H14" s="15">
        <v>4488.4799999999996</v>
      </c>
      <c r="I14" s="14">
        <v>1500</v>
      </c>
      <c r="J14" s="14">
        <v>5735.28</v>
      </c>
      <c r="K14" s="14">
        <v>5485.92</v>
      </c>
      <c r="L14" s="14">
        <f>1487.16</f>
        <v>1487.16</v>
      </c>
      <c r="M14" s="14">
        <v>0</v>
      </c>
      <c r="N14" s="35">
        <v>1827</v>
      </c>
      <c r="O14" s="35">
        <v>0</v>
      </c>
      <c r="P14" s="14">
        <v>3989.76</v>
      </c>
      <c r="Q14" s="16">
        <f t="shared" ref="Q14:Q25" si="1">SUM(F14:P14)</f>
        <v>30485.64</v>
      </c>
      <c r="R14" s="4"/>
    </row>
    <row r="15" spans="1:18" x14ac:dyDescent="0.2">
      <c r="A15" s="3" t="s">
        <v>43</v>
      </c>
      <c r="B15" s="49">
        <v>46371.99</v>
      </c>
      <c r="C15" s="50"/>
      <c r="D15" s="33">
        <v>29611.77</v>
      </c>
      <c r="E15" s="34"/>
      <c r="F15" s="14">
        <v>2992.3199999999997</v>
      </c>
      <c r="G15" s="14">
        <v>2979.7200000000003</v>
      </c>
      <c r="H15" s="15">
        <v>4488.4799999999996</v>
      </c>
      <c r="I15" s="14">
        <v>1500</v>
      </c>
      <c r="J15" s="14">
        <v>5735.28</v>
      </c>
      <c r="K15" s="14">
        <v>5485.92</v>
      </c>
      <c r="L15" s="14">
        <v>0</v>
      </c>
      <c r="M15" s="14">
        <v>0</v>
      </c>
      <c r="N15" s="35">
        <v>0</v>
      </c>
      <c r="O15" s="35">
        <v>0</v>
      </c>
      <c r="P15" s="14">
        <v>3989.76</v>
      </c>
      <c r="Q15" s="16">
        <f t="shared" si="1"/>
        <v>27171.480000000003</v>
      </c>
      <c r="R15" s="4"/>
    </row>
    <row r="16" spans="1:18" x14ac:dyDescent="0.2">
      <c r="A16" s="3" t="s">
        <v>2</v>
      </c>
      <c r="B16" s="49">
        <v>44899.199999999997</v>
      </c>
      <c r="C16" s="50"/>
      <c r="D16" s="33">
        <f>32943.66+400</f>
        <v>33343.660000000003</v>
      </c>
      <c r="E16" s="34"/>
      <c r="F16" s="14">
        <v>2992.3199999999997</v>
      </c>
      <c r="G16" s="14">
        <v>2979.7200000000003</v>
      </c>
      <c r="H16" s="15">
        <v>4488.4799999999996</v>
      </c>
      <c r="I16" s="14">
        <v>1500</v>
      </c>
      <c r="J16" s="14">
        <v>5735.28</v>
      </c>
      <c r="K16" s="14">
        <v>5485.92</v>
      </c>
      <c r="L16" s="14">
        <v>626.94000000000005</v>
      </c>
      <c r="M16" s="14">
        <v>0</v>
      </c>
      <c r="N16" s="35">
        <v>0</v>
      </c>
      <c r="O16" s="35">
        <v>0</v>
      </c>
      <c r="P16" s="14">
        <v>3989.76</v>
      </c>
      <c r="Q16" s="16">
        <f t="shared" si="1"/>
        <v>27798.42</v>
      </c>
      <c r="R16" s="4"/>
    </row>
    <row r="17" spans="1:18" x14ac:dyDescent="0.2">
      <c r="A17" s="3" t="s">
        <v>44</v>
      </c>
      <c r="B17" s="49">
        <v>45526.03</v>
      </c>
      <c r="C17" s="50"/>
      <c r="D17" s="33">
        <v>59215.03</v>
      </c>
      <c r="E17" s="34"/>
      <c r="F17" s="14">
        <v>2992.3199999999997</v>
      </c>
      <c r="G17" s="14">
        <v>2979.7200000000003</v>
      </c>
      <c r="H17" s="15">
        <v>4488.4799999999996</v>
      </c>
      <c r="I17" s="14">
        <v>1000</v>
      </c>
      <c r="J17" s="14">
        <v>5735.28</v>
      </c>
      <c r="K17" s="14">
        <v>5485.92</v>
      </c>
      <c r="L17" s="14">
        <v>860.22</v>
      </c>
      <c r="M17" s="14">
        <v>0</v>
      </c>
      <c r="N17" s="35">
        <v>0</v>
      </c>
      <c r="O17" s="35">
        <v>0</v>
      </c>
      <c r="P17" s="14">
        <v>3989.76</v>
      </c>
      <c r="Q17" s="16">
        <f t="shared" si="1"/>
        <v>27531.700000000004</v>
      </c>
      <c r="R17" s="4"/>
    </row>
    <row r="18" spans="1:18" x14ac:dyDescent="0.2">
      <c r="A18" s="3" t="s">
        <v>6</v>
      </c>
      <c r="B18" s="49">
        <v>45759.519999999997</v>
      </c>
      <c r="C18" s="50"/>
      <c r="D18" s="33">
        <v>30182.18</v>
      </c>
      <c r="E18" s="34"/>
      <c r="F18" s="14">
        <v>2992.3199999999997</v>
      </c>
      <c r="G18" s="14">
        <v>2979.7200000000003</v>
      </c>
      <c r="H18" s="15">
        <v>4488.4799999999996</v>
      </c>
      <c r="I18" s="14">
        <v>0</v>
      </c>
      <c r="J18" s="14">
        <v>5735.28</v>
      </c>
      <c r="K18" s="14">
        <v>5485.92</v>
      </c>
      <c r="L18" s="14">
        <f>357.48+549.18</f>
        <v>906.66</v>
      </c>
      <c r="M18" s="14">
        <v>0</v>
      </c>
      <c r="N18" s="35">
        <v>0</v>
      </c>
      <c r="O18" s="35">
        <v>0</v>
      </c>
      <c r="P18" s="14">
        <v>3989.76</v>
      </c>
      <c r="Q18" s="16">
        <f t="shared" si="1"/>
        <v>26578.14</v>
      </c>
      <c r="R18" s="4"/>
    </row>
    <row r="19" spans="1:18" x14ac:dyDescent="0.2">
      <c r="A19" s="3" t="s">
        <v>14</v>
      </c>
      <c r="B19" s="49">
        <v>45805.93</v>
      </c>
      <c r="C19" s="50"/>
      <c r="D19" s="33">
        <f>33015.63+400</f>
        <v>33415.629999999997</v>
      </c>
      <c r="E19" s="34"/>
      <c r="F19" s="14">
        <v>2992.3199999999997</v>
      </c>
      <c r="G19" s="14">
        <v>2979.7200000000003</v>
      </c>
      <c r="H19" s="15">
        <v>4488.4799999999996</v>
      </c>
      <c r="I19" s="14">
        <v>0</v>
      </c>
      <c r="J19" s="14">
        <v>5735.28</v>
      </c>
      <c r="K19" s="14">
        <v>5485.92</v>
      </c>
      <c r="L19" s="14">
        <f>223.43+2415.42</f>
        <v>2638.85</v>
      </c>
      <c r="M19" s="14">
        <v>0</v>
      </c>
      <c r="N19" s="35">
        <v>0</v>
      </c>
      <c r="O19" s="35">
        <v>0</v>
      </c>
      <c r="P19" s="14">
        <v>3989.76</v>
      </c>
      <c r="Q19" s="16">
        <f t="shared" si="1"/>
        <v>28310.33</v>
      </c>
      <c r="R19" s="4"/>
    </row>
    <row r="20" spans="1:18" x14ac:dyDescent="0.2">
      <c r="A20" s="3" t="s">
        <v>9</v>
      </c>
      <c r="B20" s="49">
        <v>47523.53</v>
      </c>
      <c r="C20" s="50"/>
      <c r="D20" s="33">
        <f>78802.69+800</f>
        <v>79602.69</v>
      </c>
      <c r="E20" s="34"/>
      <c r="F20" s="14">
        <v>2992.3199999999997</v>
      </c>
      <c r="G20" s="14">
        <v>2979.7200000000003</v>
      </c>
      <c r="H20" s="15">
        <v>4488.4799999999996</v>
      </c>
      <c r="I20" s="14">
        <v>0</v>
      </c>
      <c r="J20" s="14">
        <v>5735.28</v>
      </c>
      <c r="K20" s="14">
        <v>5485.92</v>
      </c>
      <c r="L20" s="14">
        <f>111.4+35.42</f>
        <v>146.82</v>
      </c>
      <c r="M20" s="14">
        <f>25000+6914.4</f>
        <v>31914.400000000001</v>
      </c>
      <c r="N20" s="35">
        <v>21587</v>
      </c>
      <c r="O20" s="35">
        <v>0</v>
      </c>
      <c r="P20" s="14">
        <v>3989.76</v>
      </c>
      <c r="Q20" s="16">
        <f t="shared" si="1"/>
        <v>79319.7</v>
      </c>
      <c r="R20" s="4"/>
    </row>
    <row r="21" spans="1:18" x14ac:dyDescent="0.2">
      <c r="A21" s="3" t="s">
        <v>10</v>
      </c>
      <c r="B21" s="49">
        <v>45029.87</v>
      </c>
      <c r="C21" s="50"/>
      <c r="D21" s="33">
        <f>62454.23+400</f>
        <v>62854.23</v>
      </c>
      <c r="E21" s="34"/>
      <c r="F21" s="14">
        <v>2992.3199999999997</v>
      </c>
      <c r="G21" s="14">
        <f>2979.72+2086</f>
        <v>5065.7199999999993</v>
      </c>
      <c r="H21" s="15">
        <v>4488.4799999999996</v>
      </c>
      <c r="I21" s="14">
        <v>0</v>
      </c>
      <c r="J21" s="14">
        <v>5735.28</v>
      </c>
      <c r="K21" s="14">
        <v>5485.92</v>
      </c>
      <c r="L21" s="14">
        <f>111.4+45.54</f>
        <v>156.94</v>
      </c>
      <c r="M21" s="14">
        <v>0</v>
      </c>
      <c r="N21" s="35">
        <f>13677+2004</f>
        <v>15681</v>
      </c>
      <c r="O21" s="35">
        <v>0</v>
      </c>
      <c r="P21" s="14">
        <v>3989.76</v>
      </c>
      <c r="Q21" s="16">
        <f t="shared" si="1"/>
        <v>43595.420000000006</v>
      </c>
      <c r="R21" s="4"/>
    </row>
    <row r="22" spans="1:18" x14ac:dyDescent="0.2">
      <c r="A22" s="3" t="s">
        <v>45</v>
      </c>
      <c r="B22" s="49">
        <v>45040.08</v>
      </c>
      <c r="C22" s="50"/>
      <c r="D22" s="33">
        <v>41116.75</v>
      </c>
      <c r="E22" s="34"/>
      <c r="F22" s="14">
        <v>2992.3199999999997</v>
      </c>
      <c r="G22" s="14">
        <v>2979.7200000000003</v>
      </c>
      <c r="H22" s="15">
        <v>4488.4799999999996</v>
      </c>
      <c r="I22" s="14">
        <v>0</v>
      </c>
      <c r="J22" s="14">
        <v>5735.28</v>
      </c>
      <c r="K22" s="14">
        <v>5485.92</v>
      </c>
      <c r="L22" s="14">
        <v>70.84</v>
      </c>
      <c r="M22" s="14">
        <f>5220.96</f>
        <v>5220.96</v>
      </c>
      <c r="N22" s="35">
        <v>0</v>
      </c>
      <c r="O22" s="35">
        <v>0</v>
      </c>
      <c r="P22" s="14">
        <v>3989.76</v>
      </c>
      <c r="Q22" s="16">
        <f t="shared" si="1"/>
        <v>30963.279999999999</v>
      </c>
      <c r="R22" s="4"/>
    </row>
    <row r="23" spans="1:18" x14ac:dyDescent="0.2">
      <c r="A23" s="3" t="s">
        <v>46</v>
      </c>
      <c r="B23" s="49">
        <v>44953.84</v>
      </c>
      <c r="C23" s="50"/>
      <c r="D23" s="33">
        <v>105648.48</v>
      </c>
      <c r="E23" s="34"/>
      <c r="F23" s="14">
        <v>2992.3199999999997</v>
      </c>
      <c r="G23" s="14">
        <v>2979.7200000000003</v>
      </c>
      <c r="H23" s="15">
        <v>4488.4799999999996</v>
      </c>
      <c r="I23" s="14">
        <v>1500</v>
      </c>
      <c r="J23" s="14">
        <v>5735.28</v>
      </c>
      <c r="K23" s="14">
        <v>5485.92</v>
      </c>
      <c r="L23" s="14">
        <v>70.84</v>
      </c>
      <c r="M23" s="14">
        <v>3000</v>
      </c>
      <c r="N23" s="35">
        <f>544+14423+5170+2004</f>
        <v>22141</v>
      </c>
      <c r="O23" s="35">
        <v>0</v>
      </c>
      <c r="P23" s="14">
        <v>3989.76</v>
      </c>
      <c r="Q23" s="16">
        <f t="shared" si="1"/>
        <v>52383.32</v>
      </c>
      <c r="R23" s="4"/>
    </row>
    <row r="24" spans="1:18" x14ac:dyDescent="0.2">
      <c r="A24" s="3" t="s">
        <v>47</v>
      </c>
      <c r="B24" s="49">
        <v>44953.84</v>
      </c>
      <c r="C24" s="50"/>
      <c r="D24" s="33">
        <v>45399.59</v>
      </c>
      <c r="E24" s="34"/>
      <c r="F24" s="14">
        <v>2992.3199999999997</v>
      </c>
      <c r="G24" s="14">
        <v>2979.7200000000003</v>
      </c>
      <c r="H24" s="15">
        <v>4488.4799999999996</v>
      </c>
      <c r="I24" s="14">
        <v>1500</v>
      </c>
      <c r="J24" s="14">
        <v>5735.28</v>
      </c>
      <c r="K24" s="14">
        <v>5485.92</v>
      </c>
      <c r="L24" s="14">
        <v>5.0599999999999996</v>
      </c>
      <c r="M24" s="14">
        <v>0</v>
      </c>
      <c r="N24" s="35">
        <v>0</v>
      </c>
      <c r="O24" s="35">
        <v>0</v>
      </c>
      <c r="P24" s="14">
        <v>3989.76</v>
      </c>
      <c r="Q24" s="16">
        <f t="shared" si="1"/>
        <v>27176.54</v>
      </c>
      <c r="R24" s="4"/>
    </row>
    <row r="25" spans="1:18" x14ac:dyDescent="0.2">
      <c r="A25" s="3" t="s">
        <v>48</v>
      </c>
      <c r="B25" s="49">
        <v>44887.96</v>
      </c>
      <c r="C25" s="50"/>
      <c r="D25" s="33">
        <v>37969.949999999997</v>
      </c>
      <c r="E25" s="34"/>
      <c r="F25" s="14">
        <v>2992.3199999999997</v>
      </c>
      <c r="G25" s="14">
        <v>3684.6</v>
      </c>
      <c r="H25" s="15">
        <v>4488.4799999999996</v>
      </c>
      <c r="I25" s="14">
        <v>1500</v>
      </c>
      <c r="J25" s="14">
        <v>5735.28</v>
      </c>
      <c r="K25" s="14">
        <v>5485.92</v>
      </c>
      <c r="L25" s="14">
        <v>55.66</v>
      </c>
      <c r="M25" s="14">
        <v>0</v>
      </c>
      <c r="N25" s="35">
        <v>0</v>
      </c>
      <c r="O25" s="35">
        <v>0</v>
      </c>
      <c r="P25" s="14">
        <v>3989.76</v>
      </c>
      <c r="Q25" s="16">
        <f t="shared" si="1"/>
        <v>27932.019999999997</v>
      </c>
      <c r="R25" s="4"/>
    </row>
    <row r="26" spans="1:18" ht="24" x14ac:dyDescent="0.2">
      <c r="A26" s="17" t="s">
        <v>49</v>
      </c>
      <c r="B26" s="49">
        <v>0</v>
      </c>
      <c r="C26" s="50"/>
      <c r="D26" s="33">
        <f>900+900+900+900</f>
        <v>3600</v>
      </c>
      <c r="E26" s="21"/>
      <c r="F26" s="14"/>
      <c r="G26" s="14"/>
      <c r="H26" s="14"/>
      <c r="I26" s="14"/>
      <c r="J26" s="14"/>
      <c r="K26" s="14"/>
      <c r="L26" s="14"/>
      <c r="M26" s="14"/>
      <c r="N26" s="35"/>
      <c r="O26" s="35"/>
      <c r="P26" s="14"/>
      <c r="Q26" s="16"/>
    </row>
    <row r="27" spans="1:18" x14ac:dyDescent="0.2">
      <c r="A27" s="18" t="s">
        <v>5</v>
      </c>
      <c r="B27" s="51">
        <f>SUM(B14:B26)</f>
        <v>546603.6</v>
      </c>
      <c r="C27" s="52"/>
      <c r="D27" s="36">
        <f>SUM(D14:D26)</f>
        <v>597151.2699999999</v>
      </c>
      <c r="E27" s="19"/>
      <c r="F27" s="19">
        <f t="shared" ref="F27:Q27" si="2">SUM(F14:F26)</f>
        <v>35907.839999999997</v>
      </c>
      <c r="G27" s="19">
        <f t="shared" si="2"/>
        <v>38547.520000000004</v>
      </c>
      <c r="H27" s="19">
        <f t="shared" si="2"/>
        <v>53861.75999999998</v>
      </c>
      <c r="I27" s="19">
        <f t="shared" si="2"/>
        <v>10000</v>
      </c>
      <c r="J27" s="19">
        <f t="shared" si="2"/>
        <v>68823.360000000001</v>
      </c>
      <c r="K27" s="19">
        <f t="shared" si="2"/>
        <v>65831.039999999994</v>
      </c>
      <c r="L27" s="19">
        <f t="shared" si="2"/>
        <v>7025.99</v>
      </c>
      <c r="M27" s="19">
        <f t="shared" si="2"/>
        <v>40135.360000000001</v>
      </c>
      <c r="N27" s="36">
        <f t="shared" si="2"/>
        <v>61236</v>
      </c>
      <c r="O27" s="36">
        <f t="shared" si="2"/>
        <v>0</v>
      </c>
      <c r="P27" s="19">
        <f t="shared" si="2"/>
        <v>47877.120000000017</v>
      </c>
      <c r="Q27" s="20">
        <f t="shared" si="2"/>
        <v>429245.99</v>
      </c>
    </row>
    <row r="28" spans="1:18" x14ac:dyDescent="0.2">
      <c r="A28" s="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">
        <v>17</v>
      </c>
      <c r="P28" s="53">
        <f>SUM(E12+D27-Q27)</f>
        <v>124605.46399999992</v>
      </c>
      <c r="Q28" s="53"/>
    </row>
    <row r="29" spans="1:18" x14ac:dyDescent="0.2">
      <c r="A29" t="s">
        <v>9</v>
      </c>
      <c r="B29">
        <v>25000</v>
      </c>
      <c r="C29" t="s">
        <v>60</v>
      </c>
    </row>
    <row r="30" spans="1:18" x14ac:dyDescent="0.2">
      <c r="B30">
        <v>6914.4</v>
      </c>
      <c r="C30" t="s">
        <v>61</v>
      </c>
      <c r="H30" s="4"/>
      <c r="I30" s="41" t="s">
        <v>8</v>
      </c>
      <c r="J30" s="41">
        <v>0</v>
      </c>
      <c r="K30" s="41" t="s">
        <v>18</v>
      </c>
      <c r="L30" s="41">
        <v>1487.16</v>
      </c>
      <c r="M30" s="41" t="s">
        <v>55</v>
      </c>
      <c r="P30" s="4"/>
    </row>
    <row r="31" spans="1:18" x14ac:dyDescent="0.2">
      <c r="A31" t="s">
        <v>15</v>
      </c>
      <c r="B31">
        <v>5220.96</v>
      </c>
      <c r="C31" t="s">
        <v>16</v>
      </c>
      <c r="I31" s="41" t="s">
        <v>1</v>
      </c>
      <c r="J31" s="41">
        <v>0</v>
      </c>
      <c r="K31" s="41" t="s">
        <v>18</v>
      </c>
      <c r="L31" s="41">
        <v>0</v>
      </c>
      <c r="M31" s="41" t="s">
        <v>55</v>
      </c>
    </row>
    <row r="32" spans="1:18" x14ac:dyDescent="0.2">
      <c r="A32" t="s">
        <v>11</v>
      </c>
      <c r="B32">
        <v>3000</v>
      </c>
      <c r="C32" t="s">
        <v>62</v>
      </c>
      <c r="I32" s="41" t="s">
        <v>2</v>
      </c>
      <c r="J32" s="41">
        <v>0</v>
      </c>
      <c r="K32" s="41" t="s">
        <v>18</v>
      </c>
      <c r="L32" s="41">
        <v>626.94000000000005</v>
      </c>
      <c r="M32" s="41" t="s">
        <v>55</v>
      </c>
      <c r="P32" s="4"/>
    </row>
    <row r="33" spans="4:17" x14ac:dyDescent="0.2">
      <c r="G33" s="1"/>
      <c r="I33" s="41" t="s">
        <v>3</v>
      </c>
      <c r="J33" s="41">
        <v>0</v>
      </c>
      <c r="K33" s="41" t="s">
        <v>18</v>
      </c>
      <c r="L33" s="41">
        <v>860.22</v>
      </c>
      <c r="M33" s="41" t="s">
        <v>55</v>
      </c>
    </row>
    <row r="34" spans="4:17" x14ac:dyDescent="0.2">
      <c r="D34" s="22"/>
      <c r="I34" s="41" t="s">
        <v>6</v>
      </c>
      <c r="J34" s="41">
        <v>357.48</v>
      </c>
      <c r="K34" s="41" t="s">
        <v>18</v>
      </c>
      <c r="L34" s="41">
        <v>549.17999999999995</v>
      </c>
      <c r="M34" s="41" t="s">
        <v>55</v>
      </c>
    </row>
    <row r="35" spans="4:17" x14ac:dyDescent="0.2">
      <c r="I35" s="41" t="s">
        <v>14</v>
      </c>
      <c r="J35" s="41">
        <v>223.43</v>
      </c>
      <c r="K35" s="41" t="s">
        <v>18</v>
      </c>
      <c r="L35" s="41">
        <v>2415.42</v>
      </c>
      <c r="M35" s="41" t="s">
        <v>55</v>
      </c>
    </row>
    <row r="36" spans="4:17" x14ac:dyDescent="0.2">
      <c r="I36" s="41" t="s">
        <v>9</v>
      </c>
      <c r="J36" s="41">
        <v>111.4</v>
      </c>
      <c r="K36" s="41" t="s">
        <v>18</v>
      </c>
      <c r="L36" s="41">
        <v>35.42</v>
      </c>
      <c r="M36" s="41" t="s">
        <v>55</v>
      </c>
    </row>
    <row r="37" spans="4:17" x14ac:dyDescent="0.2">
      <c r="I37" s="41" t="s">
        <v>10</v>
      </c>
      <c r="J37" s="41">
        <v>111.4</v>
      </c>
      <c r="K37" s="41" t="s">
        <v>18</v>
      </c>
      <c r="L37" s="41">
        <v>45.54</v>
      </c>
      <c r="M37" s="41" t="s">
        <v>55</v>
      </c>
    </row>
    <row r="38" spans="4:17" x14ac:dyDescent="0.2">
      <c r="I38" s="41" t="s">
        <v>15</v>
      </c>
      <c r="J38" s="41">
        <v>0</v>
      </c>
      <c r="K38" s="41" t="s">
        <v>18</v>
      </c>
      <c r="L38" s="41">
        <v>70.84</v>
      </c>
      <c r="M38" s="41" t="s">
        <v>55</v>
      </c>
    </row>
    <row r="39" spans="4:17" x14ac:dyDescent="0.2">
      <c r="I39" s="41" t="s">
        <v>11</v>
      </c>
      <c r="J39" s="41">
        <v>0</v>
      </c>
      <c r="K39" s="41" t="s">
        <v>18</v>
      </c>
      <c r="L39" s="41">
        <v>70.84</v>
      </c>
      <c r="M39" s="41" t="s">
        <v>55</v>
      </c>
      <c r="Q39" s="22"/>
    </row>
    <row r="40" spans="4:17" x14ac:dyDescent="0.2">
      <c r="I40" s="41" t="s">
        <v>12</v>
      </c>
      <c r="J40" s="41">
        <v>0</v>
      </c>
      <c r="K40" s="41" t="s">
        <v>18</v>
      </c>
      <c r="L40" s="41">
        <v>5.0599999999999996</v>
      </c>
      <c r="M40" s="41" t="s">
        <v>55</v>
      </c>
    </row>
    <row r="41" spans="4:17" x14ac:dyDescent="0.2">
      <c r="I41" s="41" t="s">
        <v>13</v>
      </c>
      <c r="J41" s="41">
        <v>0</v>
      </c>
      <c r="K41" s="41" t="s">
        <v>18</v>
      </c>
      <c r="L41" s="41">
        <v>55.66</v>
      </c>
      <c r="M41" s="41" t="s">
        <v>55</v>
      </c>
    </row>
    <row r="42" spans="4:17" x14ac:dyDescent="0.2">
      <c r="J42" s="22"/>
      <c r="L42" s="22"/>
      <c r="N42" s="4"/>
    </row>
  </sheetData>
  <mergeCells count="43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B14:C14"/>
    <mergeCell ref="B15:C15"/>
    <mergeCell ref="B16:C16"/>
    <mergeCell ref="B17:C17"/>
    <mergeCell ref="B18:C18"/>
    <mergeCell ref="D6:D7"/>
    <mergeCell ref="E6:E7"/>
    <mergeCell ref="F6:F7"/>
    <mergeCell ref="G6:G7"/>
    <mergeCell ref="B13:C13"/>
    <mergeCell ref="N9:O9"/>
    <mergeCell ref="A10:E10"/>
    <mergeCell ref="A11:E11"/>
    <mergeCell ref="F11:Q11"/>
    <mergeCell ref="A12:D12"/>
    <mergeCell ref="A9:D9"/>
    <mergeCell ref="F9:M9"/>
    <mergeCell ref="B19:C1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19791666666666666" right="1.0416666666666666E-2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69A"/>
  </sheetPr>
  <dimension ref="A1:I16"/>
  <sheetViews>
    <sheetView workbookViewId="0">
      <selection activeCell="Q33" sqref="Q33"/>
    </sheetView>
  </sheetViews>
  <sheetFormatPr defaultRowHeight="12.75" x14ac:dyDescent="0.2"/>
  <sheetData>
    <row r="1" spans="1:9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">
      <c r="A2" s="104"/>
      <c r="B2" s="104"/>
      <c r="C2" s="104"/>
      <c r="D2" s="109" t="s">
        <v>19</v>
      </c>
      <c r="E2" s="109"/>
      <c r="F2" s="109"/>
      <c r="G2" s="110" t="s">
        <v>20</v>
      </c>
      <c r="H2" s="110"/>
      <c r="I2" s="110"/>
    </row>
    <row r="3" spans="1:9" x14ac:dyDescent="0.2">
      <c r="A3" s="86"/>
      <c r="B3" s="86"/>
      <c r="C3" s="86"/>
      <c r="D3" s="23" t="s">
        <v>50</v>
      </c>
      <c r="E3" s="24" t="s">
        <v>39</v>
      </c>
      <c r="F3" s="24" t="s">
        <v>21</v>
      </c>
      <c r="G3" s="25" t="s">
        <v>50</v>
      </c>
      <c r="H3" s="25" t="s">
        <v>39</v>
      </c>
      <c r="I3" s="25" t="s">
        <v>21</v>
      </c>
    </row>
    <row r="4" spans="1:9" x14ac:dyDescent="0.2">
      <c r="A4" s="104" t="s">
        <v>8</v>
      </c>
      <c r="B4" s="104"/>
      <c r="C4" s="104"/>
      <c r="D4" s="23">
        <v>16992.740000000002</v>
      </c>
      <c r="E4" s="24">
        <v>11124.05</v>
      </c>
      <c r="F4" s="24">
        <f t="shared" ref="F4:F15" si="0">D4-E4</f>
        <v>5868.6900000000023</v>
      </c>
      <c r="G4" s="25">
        <v>7684.27</v>
      </c>
      <c r="H4" s="25">
        <v>5409.14</v>
      </c>
      <c r="I4" s="25">
        <f t="shared" ref="I4:I15" si="1">G4-H4</f>
        <v>2275.13</v>
      </c>
    </row>
    <row r="5" spans="1:9" x14ac:dyDescent="0.2">
      <c r="A5" s="85" t="s">
        <v>1</v>
      </c>
      <c r="B5" s="86"/>
      <c r="C5" s="87"/>
      <c r="D5" s="23">
        <v>17966.849999999999</v>
      </c>
      <c r="E5" s="24">
        <v>11956.12</v>
      </c>
      <c r="F5" s="24">
        <f t="shared" si="0"/>
        <v>6010.7299999999977</v>
      </c>
      <c r="G5" s="25">
        <v>8157.96</v>
      </c>
      <c r="H5" s="25">
        <v>4125.76</v>
      </c>
      <c r="I5" s="25">
        <f t="shared" si="1"/>
        <v>4032.2</v>
      </c>
    </row>
    <row r="6" spans="1:9" x14ac:dyDescent="0.2">
      <c r="A6" s="103" t="s">
        <v>2</v>
      </c>
      <c r="B6" s="104"/>
      <c r="C6" s="104"/>
      <c r="D6" s="23">
        <v>15802.17</v>
      </c>
      <c r="E6" s="24">
        <v>13285.48</v>
      </c>
      <c r="F6" s="24">
        <f t="shared" si="0"/>
        <v>2516.6900000000005</v>
      </c>
      <c r="G6" s="25">
        <v>7105.32</v>
      </c>
      <c r="H6" s="25">
        <v>5731.04</v>
      </c>
      <c r="I6" s="25">
        <f t="shared" si="1"/>
        <v>1374.2799999999997</v>
      </c>
    </row>
    <row r="7" spans="1:9" x14ac:dyDescent="0.2">
      <c r="A7" s="105" t="s">
        <v>3</v>
      </c>
      <c r="B7" s="106"/>
      <c r="C7" s="107"/>
      <c r="D7" s="26">
        <v>19891.009999999998</v>
      </c>
      <c r="E7" s="26">
        <v>23701.58</v>
      </c>
      <c r="F7" s="24">
        <f t="shared" si="0"/>
        <v>-3810.5700000000033</v>
      </c>
      <c r="G7" s="27">
        <v>9093.64</v>
      </c>
      <c r="H7" s="27">
        <v>11177.16</v>
      </c>
      <c r="I7" s="25">
        <f t="shared" si="1"/>
        <v>-2083.5200000000004</v>
      </c>
    </row>
    <row r="8" spans="1:9" x14ac:dyDescent="0.2">
      <c r="A8" s="105" t="s">
        <v>6</v>
      </c>
      <c r="B8" s="106"/>
      <c r="C8" s="107"/>
      <c r="D8" s="26">
        <v>15922.43</v>
      </c>
      <c r="E8" s="26">
        <v>12665.22</v>
      </c>
      <c r="F8" s="24">
        <f t="shared" si="0"/>
        <v>3257.2100000000009</v>
      </c>
      <c r="G8" s="27">
        <v>7163.8</v>
      </c>
      <c r="H8" s="27">
        <v>6172.56</v>
      </c>
      <c r="I8" s="25">
        <f t="shared" si="1"/>
        <v>991.23999999999978</v>
      </c>
    </row>
    <row r="9" spans="1:9" x14ac:dyDescent="0.2">
      <c r="A9" s="105" t="s">
        <v>14</v>
      </c>
      <c r="B9" s="106"/>
      <c r="C9" s="107"/>
      <c r="D9" s="26">
        <v>19608.400000000001</v>
      </c>
      <c r="E9" s="26">
        <v>15144.31</v>
      </c>
      <c r="F9" s="24">
        <f t="shared" si="0"/>
        <v>4464.090000000002</v>
      </c>
      <c r="G9" s="27">
        <v>8956.2099999999991</v>
      </c>
      <c r="H9" s="27">
        <v>6684.84</v>
      </c>
      <c r="I9" s="25">
        <f t="shared" si="1"/>
        <v>2271.369999999999</v>
      </c>
    </row>
    <row r="10" spans="1:9" x14ac:dyDescent="0.2">
      <c r="A10" s="105" t="s">
        <v>9</v>
      </c>
      <c r="B10" s="106"/>
      <c r="C10" s="107"/>
      <c r="D10" s="26">
        <v>20889.169999999998</v>
      </c>
      <c r="E10" s="26">
        <v>15821.35</v>
      </c>
      <c r="F10" s="24">
        <f t="shared" si="0"/>
        <v>5067.8199999999979</v>
      </c>
      <c r="G10" s="27">
        <v>9386.0400000000009</v>
      </c>
      <c r="H10" s="27">
        <v>7037.01</v>
      </c>
      <c r="I10" s="25">
        <f t="shared" si="1"/>
        <v>2349.0300000000007</v>
      </c>
    </row>
    <row r="11" spans="1:9" x14ac:dyDescent="0.2">
      <c r="A11" s="105" t="s">
        <v>10</v>
      </c>
      <c r="B11" s="106"/>
      <c r="C11" s="107"/>
      <c r="D11" s="26">
        <v>19384.419999999998</v>
      </c>
      <c r="E11" s="26">
        <v>31857.279999999999</v>
      </c>
      <c r="F11" s="24">
        <f t="shared" si="0"/>
        <v>-12472.86</v>
      </c>
      <c r="G11" s="27">
        <v>8803.08</v>
      </c>
      <c r="H11" s="27">
        <v>18861.259999999998</v>
      </c>
      <c r="I11" s="25">
        <f t="shared" si="1"/>
        <v>-10058.179999999998</v>
      </c>
    </row>
    <row r="12" spans="1:9" x14ac:dyDescent="0.2">
      <c r="A12" s="105" t="s">
        <v>15</v>
      </c>
      <c r="B12" s="106"/>
      <c r="C12" s="107"/>
      <c r="D12" s="26">
        <v>17957.27</v>
      </c>
      <c r="E12" s="26">
        <v>18096.21</v>
      </c>
      <c r="F12" s="24">
        <f t="shared" si="0"/>
        <v>-138.93999999999869</v>
      </c>
      <c r="G12" s="27">
        <v>8095.14</v>
      </c>
      <c r="H12" s="27">
        <v>8856.24</v>
      </c>
      <c r="I12" s="25">
        <f t="shared" si="1"/>
        <v>-761.09999999999945</v>
      </c>
    </row>
    <row r="13" spans="1:9" x14ac:dyDescent="0.2">
      <c r="A13" s="105" t="s">
        <v>11</v>
      </c>
      <c r="B13" s="106"/>
      <c r="C13" s="107"/>
      <c r="D13" s="26">
        <v>21891.24</v>
      </c>
      <c r="E13" s="26">
        <v>17463.310000000001</v>
      </c>
      <c r="F13" s="24">
        <f t="shared" si="0"/>
        <v>4427.93</v>
      </c>
      <c r="G13" s="27">
        <v>10046.59</v>
      </c>
      <c r="H13" s="27">
        <v>10402.049999999999</v>
      </c>
      <c r="I13" s="25">
        <f t="shared" si="1"/>
        <v>-355.45999999999913</v>
      </c>
    </row>
    <row r="14" spans="1:9" x14ac:dyDescent="0.2">
      <c r="A14" s="105" t="s">
        <v>12</v>
      </c>
      <c r="B14" s="106"/>
      <c r="C14" s="107"/>
      <c r="D14" s="26">
        <v>19800.16</v>
      </c>
      <c r="E14" s="26">
        <v>14679.42</v>
      </c>
      <c r="F14" s="24">
        <f t="shared" si="0"/>
        <v>5120.74</v>
      </c>
      <c r="G14" s="27">
        <v>9009.31</v>
      </c>
      <c r="H14" s="27">
        <v>8037.67</v>
      </c>
      <c r="I14" s="25">
        <f t="shared" si="1"/>
        <v>971.63999999999942</v>
      </c>
    </row>
    <row r="15" spans="1:9" x14ac:dyDescent="0.2">
      <c r="A15" s="105" t="s">
        <v>13</v>
      </c>
      <c r="B15" s="106"/>
      <c r="C15" s="107"/>
      <c r="D15" s="26">
        <v>19942.87</v>
      </c>
      <c r="E15" s="26">
        <v>14671.06</v>
      </c>
      <c r="F15" s="24">
        <f t="shared" si="0"/>
        <v>5271.8099999999995</v>
      </c>
      <c r="G15" s="27">
        <v>9080.1</v>
      </c>
      <c r="H15" s="27">
        <v>6703.95</v>
      </c>
      <c r="I15" s="25">
        <f t="shared" si="1"/>
        <v>2376.1500000000005</v>
      </c>
    </row>
    <row r="16" spans="1:9" x14ac:dyDescent="0.2">
      <c r="A16" s="103" t="s">
        <v>5</v>
      </c>
      <c r="B16" s="104"/>
      <c r="C16" s="104"/>
      <c r="D16" s="28">
        <f t="shared" ref="D16:I16" si="2">SUM(D4:D15)</f>
        <v>226048.72999999995</v>
      </c>
      <c r="E16" s="28">
        <f t="shared" si="2"/>
        <v>200465.39</v>
      </c>
      <c r="F16" s="28">
        <f t="shared" si="2"/>
        <v>25583.339999999997</v>
      </c>
      <c r="G16" s="28">
        <f t="shared" si="2"/>
        <v>102581.45999999999</v>
      </c>
      <c r="H16" s="28">
        <f t="shared" si="2"/>
        <v>99198.680000000008</v>
      </c>
      <c r="I16" s="28">
        <f t="shared" si="2"/>
        <v>3382.7800000000007</v>
      </c>
    </row>
  </sheetData>
  <mergeCells count="18">
    <mergeCell ref="A4:C4"/>
    <mergeCell ref="A1:I1"/>
    <mergeCell ref="A2:C2"/>
    <mergeCell ref="D2:F2"/>
    <mergeCell ref="G2:I2"/>
    <mergeCell ref="A3:C3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вода 2021</vt:lpstr>
      <vt:lpstr>'2021'!Область_печати</vt:lpstr>
      <vt:lpstr>'вода 2021'!Область_печати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2021-09-20T05:28:35Z</cp:lastPrinted>
  <dcterms:created xsi:type="dcterms:W3CDTF">2007-02-04T12:22:59Z</dcterms:created>
  <dcterms:modified xsi:type="dcterms:W3CDTF">2022-02-11T05:52:59Z</dcterms:modified>
</cp:coreProperties>
</file>