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225" windowHeight="4095" activeTab="0"/>
  </bookViews>
  <sheets>
    <sheet name="2021" sheetId="1" r:id="rId1"/>
  </sheets>
  <definedNames>
    <definedName name="_xlnm.Print_Area" localSheetId="0">'2021'!$A$2:$R$29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2300-замена дверного доводчика</t>
        </r>
      </text>
    </comment>
    <comment ref="N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20640-покос 2р</t>
        </r>
      </text>
    </comment>
    <comment ref="G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премия разовая</t>
        </r>
      </text>
    </comment>
    <comment ref="J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компенсация при расчете 8773</t>
        </r>
      </text>
    </comment>
    <comment ref="N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13586,77-дезинсекция
23500-поверка тепловычислителя
8000-ремонт преобразователя ВПС
9000-поверка узла г/в 2шт.
7483-разравнивание отсева на прид.территории
500-укрепление парапета</t>
        </r>
      </text>
    </comment>
    <comment ref="N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1000-замена эл.питания на тепловычислителе</t>
        </r>
      </text>
    </comment>
    <comment ref="N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1050-кв.71 замок врезной+работа</t>
        </r>
      </text>
    </comment>
    <comment ref="K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7630-разовая премия</t>
        </r>
      </text>
    </comment>
  </commentList>
</comments>
</file>

<file path=xl/sharedStrings.xml><?xml version="1.0" encoding="utf-8"?>
<sst xmlns="http://schemas.openxmlformats.org/spreadsheetml/2006/main" count="112" uniqueCount="68">
  <si>
    <t>Содержание</t>
  </si>
  <si>
    <t>февраль</t>
  </si>
  <si>
    <t>март</t>
  </si>
  <si>
    <t>апрель</t>
  </si>
  <si>
    <t>ремонт</t>
  </si>
  <si>
    <t>итого</t>
  </si>
  <si>
    <t>май</t>
  </si>
  <si>
    <t>июнь</t>
  </si>
  <si>
    <t>ИТОГО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</si>
  <si>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</si>
  <si>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</si>
  <si>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</si>
  <si>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</si>
  <si>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</si>
  <si>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</si>
  <si>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</si>
  <si>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х/в</t>
  </si>
  <si>
    <t>дезинсекция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</si>
  <si>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</si>
  <si>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</si>
  <si>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</si>
  <si>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</si>
  <si>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</si>
  <si>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</si>
  <si>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</si>
  <si>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</si>
  <si>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</si>
  <si>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</si>
  <si>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</si>
  <si>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</si>
  <si>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</si>
  <si>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</si>
  <si>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</si>
  <si>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</si>
  <si>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</si>
  <si>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</si>
  <si>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</si>
  <si>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</si>
  <si>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</si>
  <si>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</si>
  <si>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</si>
  <si>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</si>
  <si>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</si>
  <si>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</si>
  <si>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</si>
  <si>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</si>
  <si>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</si>
  <si>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</si>
  <si>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</si>
  <si>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</si>
  <si>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</si>
  <si>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</si>
  <si>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Вымпелком</t>
  </si>
  <si>
    <t>услуги сторонних организаций, разовые работы</t>
  </si>
  <si>
    <t>эл-во</t>
  </si>
  <si>
    <t>г/в</t>
  </si>
  <si>
    <t>Работы по уборке придомовой территории</t>
  </si>
  <si>
    <t>общехозяйственные расходы</t>
  </si>
  <si>
    <t>Информация о доходах и расходах по дому __Быкова 83/1__на 2021год.</t>
  </si>
  <si>
    <t>замена дверного доводчика</t>
  </si>
  <si>
    <t>покос 2р 18.05, 29.07</t>
  </si>
  <si>
    <t>поверка тепловычислителя</t>
  </si>
  <si>
    <t>ремонт преобразователя ВПС</t>
  </si>
  <si>
    <t>поверка узла г/в 2шт.</t>
  </si>
  <si>
    <t>разравнивание отсева на прид.территории</t>
  </si>
  <si>
    <t>замена эл.питания на тепловычислителе</t>
  </si>
  <si>
    <t>укрепление парапета</t>
  </si>
  <si>
    <t>кв.71 замок врезной+работа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</si>
</sst>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0.00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_р_._-;\-* #,##0.000_р_._-;_-* &quot;-&quot;?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.000_р_."/>
    <numFmt numFmtId="185" formatCode="#,##0.00&quot;р.&quot;"/>
    <numFmt numFmtId="186" formatCode="#,##0&quot;р.&quot;"/>
    <numFmt numFmtId="187" formatCode="#,##0.0_р_."/>
    <numFmt numFmtId="188" formatCode="#,##0_р_."/>
    <numFmt numFmtId="189" formatCode="0.0000"/>
    <numFmt numFmtId="190" formatCode="0.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3" borderId="11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4" fontId="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vertical="top" wrapText="1"/>
    </xf>
    <xf numFmtId="2" fontId="2" fillId="33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" fontId="6" fillId="36" borderId="10" xfId="0" applyNumberFormat="1" applyFont="1" applyFill="1" applyBorder="1" applyAlignment="1">
      <alignment horizontal="left"/>
    </xf>
    <xf numFmtId="172" fontId="4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172" fontId="1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/>
    </xf>
    <xf numFmtId="2" fontId="0" fillId="32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10" fillId="33" borderId="1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2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5" fillId="0" borderId="23" xfId="0" applyNumberFormat="1" applyFont="1" applyFill="1" applyBorder="1" applyAlignment="1">
      <alignment horizontal="center"/>
    </xf>
    <xf numFmtId="172" fontId="1" fillId="37" borderId="17" xfId="0" applyNumberFormat="1" applyFont="1" applyFill="1" applyBorder="1" applyAlignment="1">
      <alignment horizontal="center"/>
    </xf>
    <xf numFmtId="172" fontId="1" fillId="37" borderId="16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 horizontal="center" wrapText="1"/>
    </xf>
    <xf numFmtId="0" fontId="0" fillId="37" borderId="16" xfId="0" applyFill="1" applyBorder="1" applyAlignment="1">
      <alignment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T42"/>
  <sheetViews>
    <sheetView tabSelected="1" workbookViewId="0" topLeftCell="A10">
      <selection activeCell="P76" sqref="P76"/>
    </sheetView>
  </sheetViews>
  <sheetFormatPr defaultColWidth="9.00390625" defaultRowHeight="12.75"/>
  <cols>
    <col min="1" max="1" width="8.00390625" style="0" customWidth="1"/>
    <col min="2" max="2" width="6.875" style="0" customWidth="1"/>
    <col min="3" max="3" width="7.375" style="0" customWidth="1"/>
    <col min="4" max="4" width="9.75390625" style="0" customWidth="1"/>
    <col min="7" max="7" width="10.00390625" style="0" customWidth="1"/>
    <col min="8" max="8" width="10.25390625" style="0" customWidth="1"/>
    <col min="10" max="13" width="9.875" style="0" customWidth="1"/>
    <col min="16" max="16" width="11.75390625" style="0" bestFit="1" customWidth="1"/>
    <col min="17" max="18" width="10.00390625" style="0" customWidth="1"/>
    <col min="19" max="19" width="10.75390625" style="0" bestFit="1" customWidth="1"/>
    <col min="20" max="20" width="10.125" style="0" bestFit="1" customWidth="1"/>
  </cols>
  <sheetData>
    <row r="2" spans="1:18" ht="15.75">
      <c r="A2" s="51" t="s">
        <v>58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>
      <c r="A4" s="52"/>
      <c r="B4" s="77"/>
      <c r="C4" s="77"/>
      <c r="D4" s="77"/>
      <c r="E4" s="78"/>
      <c r="F4" s="48" t="s">
        <v>20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/>
      <c r="R4" s="4"/>
    </row>
    <row r="5" spans="1:18" ht="12.75">
      <c r="A5" s="7"/>
      <c r="B5" s="79" t="s">
        <v>21</v>
      </c>
      <c r="C5" s="80"/>
      <c r="D5" s="80"/>
      <c r="E5" s="81"/>
      <c r="F5" s="53" t="s">
        <v>0</v>
      </c>
      <c r="G5" s="54"/>
      <c r="H5" s="54"/>
      <c r="I5" s="54"/>
      <c r="J5" s="54"/>
      <c r="K5" s="54"/>
      <c r="L5" s="54"/>
      <c r="M5" s="54"/>
      <c r="N5" s="54"/>
      <c r="O5" s="55" t="s">
        <v>22</v>
      </c>
      <c r="P5" s="56"/>
      <c r="Q5" s="59" t="s">
        <v>23</v>
      </c>
      <c r="R5" s="62" t="s">
        <v>8</v>
      </c>
    </row>
    <row r="6" spans="1:18" ht="12.75">
      <c r="A6" s="8"/>
      <c r="B6" s="65" t="s">
        <v>24</v>
      </c>
      <c r="C6" s="65" t="s">
        <v>4</v>
      </c>
      <c r="D6" s="65" t="s">
        <v>49</v>
      </c>
      <c r="E6" s="69"/>
      <c r="F6" s="67" t="s">
        <v>25</v>
      </c>
      <c r="G6" s="67" t="s">
        <v>56</v>
      </c>
      <c r="H6" s="67" t="s">
        <v>26</v>
      </c>
      <c r="I6" s="67" t="s">
        <v>27</v>
      </c>
      <c r="J6" s="67" t="s">
        <v>28</v>
      </c>
      <c r="K6" s="67" t="s">
        <v>29</v>
      </c>
      <c r="L6" s="67" t="s">
        <v>57</v>
      </c>
      <c r="M6" s="82" t="s">
        <v>30</v>
      </c>
      <c r="N6" s="83"/>
      <c r="O6" s="57"/>
      <c r="P6" s="58"/>
      <c r="Q6" s="60"/>
      <c r="R6" s="63"/>
    </row>
    <row r="7" spans="1:18" ht="84">
      <c r="A7" s="10"/>
      <c r="B7" s="66"/>
      <c r="C7" s="66"/>
      <c r="D7" s="66"/>
      <c r="E7" s="70"/>
      <c r="F7" s="68"/>
      <c r="G7" s="68"/>
      <c r="H7" s="68"/>
      <c r="I7" s="68"/>
      <c r="J7" s="68"/>
      <c r="K7" s="68"/>
      <c r="L7" s="68"/>
      <c r="M7" s="17" t="s">
        <v>50</v>
      </c>
      <c r="N7" s="17" t="s">
        <v>53</v>
      </c>
      <c r="O7" s="9" t="s">
        <v>31</v>
      </c>
      <c r="P7" s="9" t="s">
        <v>32</v>
      </c>
      <c r="Q7" s="61"/>
      <c r="R7" s="64"/>
    </row>
    <row r="8" spans="1:18" ht="12.75">
      <c r="A8" s="45" t="s">
        <v>51</v>
      </c>
      <c r="B8" s="41">
        <v>10.5</v>
      </c>
      <c r="C8" s="41">
        <v>7</v>
      </c>
      <c r="D8" s="41">
        <v>1.5</v>
      </c>
      <c r="E8" s="18">
        <f>SUM(B8:D8)</f>
        <v>19</v>
      </c>
      <c r="F8" s="40">
        <v>1.2</v>
      </c>
      <c r="G8" s="40">
        <v>1.45</v>
      </c>
      <c r="H8" s="40">
        <v>1.8</v>
      </c>
      <c r="I8" s="40">
        <v>0.2</v>
      </c>
      <c r="J8" s="40">
        <v>1.78</v>
      </c>
      <c r="K8" s="46">
        <v>1.62</v>
      </c>
      <c r="L8" s="46">
        <v>2.2</v>
      </c>
      <c r="M8" s="40">
        <v>0</v>
      </c>
      <c r="N8" s="40">
        <v>0.25</v>
      </c>
      <c r="O8" s="19">
        <v>3.5</v>
      </c>
      <c r="P8" s="19">
        <v>3.5</v>
      </c>
      <c r="Q8" s="20">
        <v>1.5</v>
      </c>
      <c r="R8" s="21">
        <f>SUM(F8:Q8)</f>
        <v>19</v>
      </c>
    </row>
    <row r="9" spans="1:18" ht="12.75">
      <c r="A9" s="84" t="s">
        <v>33</v>
      </c>
      <c r="B9" s="85"/>
      <c r="C9" s="85"/>
      <c r="D9" s="86"/>
      <c r="E9" s="18">
        <v>5745.6</v>
      </c>
      <c r="F9" s="82" t="s">
        <v>34</v>
      </c>
      <c r="G9" s="87"/>
      <c r="H9" s="87"/>
      <c r="I9" s="87"/>
      <c r="J9" s="87"/>
      <c r="K9" s="87"/>
      <c r="L9" s="87"/>
      <c r="M9" s="87"/>
      <c r="N9" s="83"/>
      <c r="O9" s="74" t="s">
        <v>35</v>
      </c>
      <c r="P9" s="75"/>
      <c r="Q9" s="21" t="s">
        <v>36</v>
      </c>
      <c r="R9" s="21"/>
    </row>
    <row r="10" spans="1:18" ht="12.75">
      <c r="A10" s="88" t="s">
        <v>37</v>
      </c>
      <c r="B10" s="89"/>
      <c r="C10" s="89"/>
      <c r="D10" s="89"/>
      <c r="E10" s="90"/>
      <c r="F10" s="22">
        <v>6894.72</v>
      </c>
      <c r="G10" s="22">
        <v>8331.12</v>
      </c>
      <c r="H10" s="22">
        <v>10342.080000000002</v>
      </c>
      <c r="I10" s="22">
        <v>1149.1200000000001</v>
      </c>
      <c r="J10" s="22">
        <v>10227.168000000001</v>
      </c>
      <c r="K10" s="22">
        <v>8331.12</v>
      </c>
      <c r="L10" s="22">
        <v>13617.072000000002</v>
      </c>
      <c r="M10" s="22">
        <v>0</v>
      </c>
      <c r="N10" s="22">
        <v>1436.4</v>
      </c>
      <c r="O10" s="22">
        <v>20109.600000000002</v>
      </c>
      <c r="P10" s="22">
        <v>20109.600000000002</v>
      </c>
      <c r="Q10" s="22">
        <v>8618.400000000001</v>
      </c>
      <c r="R10" s="22">
        <v>109166.40000000002</v>
      </c>
    </row>
    <row r="11" spans="1:18" ht="12.75">
      <c r="A11" s="91" t="s">
        <v>38</v>
      </c>
      <c r="B11" s="91"/>
      <c r="C11" s="91"/>
      <c r="D11" s="91"/>
      <c r="E11" s="92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5"/>
    </row>
    <row r="12" spans="1:18" ht="12.75">
      <c r="A12" s="100" t="s">
        <v>39</v>
      </c>
      <c r="B12" s="100"/>
      <c r="C12" s="100"/>
      <c r="D12" s="101"/>
      <c r="E12" s="15">
        <v>-200390.10000000033</v>
      </c>
      <c r="F12" s="47"/>
      <c r="G12" s="23"/>
      <c r="H12" s="24"/>
      <c r="I12" s="23"/>
      <c r="J12" s="23"/>
      <c r="K12" s="23"/>
      <c r="L12" s="23"/>
      <c r="M12" s="23"/>
      <c r="N12" s="23"/>
      <c r="O12" s="23"/>
      <c r="P12" s="23"/>
      <c r="Q12" s="23"/>
      <c r="R12" s="25"/>
    </row>
    <row r="13" spans="1:18" ht="12.75">
      <c r="A13" s="26"/>
      <c r="B13" s="96" t="s">
        <v>48</v>
      </c>
      <c r="C13" s="96"/>
      <c r="D13" s="27" t="s">
        <v>38</v>
      </c>
      <c r="E13" s="28" t="s">
        <v>19</v>
      </c>
      <c r="F13" s="47"/>
      <c r="G13" s="23"/>
      <c r="H13" s="24"/>
      <c r="I13" s="23"/>
      <c r="J13" s="23"/>
      <c r="K13" s="23"/>
      <c r="L13" s="23"/>
      <c r="M13" s="23"/>
      <c r="N13" s="23"/>
      <c r="O13" s="23"/>
      <c r="P13" s="23"/>
      <c r="Q13" s="23"/>
      <c r="R13" s="25"/>
    </row>
    <row r="14" spans="1:19" ht="12.75">
      <c r="A14" s="29" t="s">
        <v>40</v>
      </c>
      <c r="B14" s="72">
        <v>122717.44</v>
      </c>
      <c r="C14" s="97"/>
      <c r="D14" s="30">
        <v>112372.37</v>
      </c>
      <c r="E14" s="31"/>
      <c r="F14" s="32">
        <v>6894.72</v>
      </c>
      <c r="G14" s="32">
        <v>8931.15</v>
      </c>
      <c r="H14" s="33">
        <v>10342.08</v>
      </c>
      <c r="I14" s="32">
        <v>1500</v>
      </c>
      <c r="J14" s="32">
        <v>10227.17</v>
      </c>
      <c r="K14" s="32">
        <v>10060.56</v>
      </c>
      <c r="L14" s="32">
        <v>12640.320000000002</v>
      </c>
      <c r="M14" s="32">
        <f>7309.44+H31+2548.84</f>
        <v>20722.55</v>
      </c>
      <c r="N14" s="32">
        <v>0</v>
      </c>
      <c r="O14" s="14">
        <v>462</v>
      </c>
      <c r="P14" s="14">
        <v>0</v>
      </c>
      <c r="Q14" s="32">
        <v>8618.400000000001</v>
      </c>
      <c r="R14" s="34">
        <f aca="true" t="shared" si="0" ref="R14:R20">SUM(F14:Q14)</f>
        <v>90398.94999999998</v>
      </c>
      <c r="S14" s="5"/>
    </row>
    <row r="15" spans="1:19" ht="12.75">
      <c r="A15" s="29" t="s">
        <v>41</v>
      </c>
      <c r="B15" s="72">
        <v>129772.92</v>
      </c>
      <c r="C15" s="73"/>
      <c r="D15" s="30">
        <v>125830.55</v>
      </c>
      <c r="E15" s="31"/>
      <c r="F15" s="32">
        <v>6894.72</v>
      </c>
      <c r="G15" s="32">
        <v>8931.15</v>
      </c>
      <c r="H15" s="33">
        <v>10342.08</v>
      </c>
      <c r="I15" s="32">
        <v>1500</v>
      </c>
      <c r="J15" s="32">
        <v>10227.17</v>
      </c>
      <c r="K15" s="32">
        <v>10060.56</v>
      </c>
      <c r="L15" s="32">
        <v>12640.320000000002</v>
      </c>
      <c r="M15" s="32">
        <f>14315.05+3445.74+2548.85</f>
        <v>20309.64</v>
      </c>
      <c r="N15" s="32">
        <v>0</v>
      </c>
      <c r="O15" s="14">
        <f>462+462</f>
        <v>924</v>
      </c>
      <c r="P15" s="14">
        <v>0</v>
      </c>
      <c r="Q15" s="32">
        <v>8618.400000000001</v>
      </c>
      <c r="R15" s="34">
        <f t="shared" si="0"/>
        <v>90448.03999999998</v>
      </c>
      <c r="S15" s="5"/>
    </row>
    <row r="16" spans="1:19" ht="12.75">
      <c r="A16" s="29" t="s">
        <v>2</v>
      </c>
      <c r="B16" s="72">
        <v>129360.34</v>
      </c>
      <c r="C16" s="73"/>
      <c r="D16" s="30">
        <v>109519.19</v>
      </c>
      <c r="E16" s="31"/>
      <c r="F16" s="32">
        <v>6894.72</v>
      </c>
      <c r="G16" s="32">
        <v>8931.15</v>
      </c>
      <c r="H16" s="33">
        <v>10342.08</v>
      </c>
      <c r="I16" s="32">
        <v>1500</v>
      </c>
      <c r="J16" s="32">
        <v>10227.17</v>
      </c>
      <c r="K16" s="32">
        <v>10060.56</v>
      </c>
      <c r="L16" s="32">
        <v>12640.320000000002</v>
      </c>
      <c r="M16" s="32">
        <f>4824.6+6361.74+2548.85</f>
        <v>13735.19</v>
      </c>
      <c r="N16" s="32">
        <v>0</v>
      </c>
      <c r="O16" s="14">
        <f>1049+716+2906+1897+1080</f>
        <v>7648</v>
      </c>
      <c r="P16" s="14">
        <f>62800+17950</f>
        <v>80750</v>
      </c>
      <c r="Q16" s="32">
        <v>8618.400000000001</v>
      </c>
      <c r="R16" s="34">
        <f t="shared" si="0"/>
        <v>171347.59</v>
      </c>
      <c r="S16" s="5"/>
    </row>
    <row r="17" spans="1:19" ht="12.75">
      <c r="A17" s="29" t="s">
        <v>42</v>
      </c>
      <c r="B17" s="72">
        <v>122785.72</v>
      </c>
      <c r="C17" s="73"/>
      <c r="D17" s="30">
        <v>135497.58</v>
      </c>
      <c r="E17" s="31"/>
      <c r="F17" s="32">
        <v>6894.72</v>
      </c>
      <c r="G17" s="32">
        <v>8931.15</v>
      </c>
      <c r="H17" s="33">
        <v>10342.08</v>
      </c>
      <c r="I17" s="32">
        <v>1000</v>
      </c>
      <c r="J17" s="32">
        <v>10227.17</v>
      </c>
      <c r="K17" s="32">
        <v>10060.56</v>
      </c>
      <c r="L17" s="32">
        <v>12640.320000000002</v>
      </c>
      <c r="M17" s="32">
        <f>7669.59+7396.92+2548.85</f>
        <v>17615.36</v>
      </c>
      <c r="N17" s="32">
        <v>0</v>
      </c>
      <c r="O17" s="14">
        <v>0</v>
      </c>
      <c r="P17" s="14">
        <v>0</v>
      </c>
      <c r="Q17" s="32">
        <v>8618.400000000001</v>
      </c>
      <c r="R17" s="34">
        <f t="shared" si="0"/>
        <v>86329.75999999998</v>
      </c>
      <c r="S17" s="5"/>
    </row>
    <row r="18" spans="1:19" ht="12.75">
      <c r="A18" s="29" t="s">
        <v>6</v>
      </c>
      <c r="B18" s="72">
        <v>126644.22</v>
      </c>
      <c r="C18" s="73"/>
      <c r="D18" s="30">
        <v>115429.82</v>
      </c>
      <c r="E18" s="31"/>
      <c r="F18" s="32">
        <v>6894.72</v>
      </c>
      <c r="G18" s="32">
        <v>8931.15</v>
      </c>
      <c r="H18" s="33">
        <v>10342.08</v>
      </c>
      <c r="I18" s="32">
        <v>0</v>
      </c>
      <c r="J18" s="32">
        <v>10227.17</v>
      </c>
      <c r="K18" s="32">
        <v>10060.56</v>
      </c>
      <c r="L18" s="32">
        <v>12640.320000000002</v>
      </c>
      <c r="M18" s="32">
        <f>15111.13+3367.98+2548.85</f>
        <v>21027.96</v>
      </c>
      <c r="N18" s="32">
        <v>2300</v>
      </c>
      <c r="O18" s="14">
        <v>1584</v>
      </c>
      <c r="P18" s="14">
        <v>0</v>
      </c>
      <c r="Q18" s="32">
        <v>8618.400000000001</v>
      </c>
      <c r="R18" s="34">
        <f t="shared" si="0"/>
        <v>92626.35999999999</v>
      </c>
      <c r="S18" s="5"/>
    </row>
    <row r="19" spans="1:19" ht="12.75">
      <c r="A19" s="29" t="s">
        <v>7</v>
      </c>
      <c r="B19" s="72">
        <v>130057.42</v>
      </c>
      <c r="C19" s="73"/>
      <c r="D19" s="30">
        <v>116892.35</v>
      </c>
      <c r="E19" s="31"/>
      <c r="F19" s="32">
        <v>6894.72</v>
      </c>
      <c r="G19" s="32">
        <v>8931.15</v>
      </c>
      <c r="H19" s="33">
        <v>10342.08</v>
      </c>
      <c r="I19" s="32">
        <v>0</v>
      </c>
      <c r="J19" s="32">
        <v>10227.17</v>
      </c>
      <c r="K19" s="32">
        <v>10060.56</v>
      </c>
      <c r="L19" s="32">
        <v>12640.320000000002</v>
      </c>
      <c r="M19" s="32">
        <f>4678.86+7450.38+2548.85</f>
        <v>14678.09</v>
      </c>
      <c r="N19" s="32">
        <v>0</v>
      </c>
      <c r="O19" s="14">
        <v>0</v>
      </c>
      <c r="P19" s="14">
        <v>0</v>
      </c>
      <c r="Q19" s="32">
        <v>8618.400000000001</v>
      </c>
      <c r="R19" s="34">
        <f t="shared" si="0"/>
        <v>82392.48999999999</v>
      </c>
      <c r="S19" s="5"/>
    </row>
    <row r="20" spans="1:19" ht="12.75">
      <c r="A20" s="29" t="s">
        <v>10</v>
      </c>
      <c r="B20" s="72">
        <v>123706.68</v>
      </c>
      <c r="C20" s="73"/>
      <c r="D20" s="30">
        <v>118663.48</v>
      </c>
      <c r="E20" s="31"/>
      <c r="F20" s="32">
        <v>6894.72</v>
      </c>
      <c r="G20" s="32">
        <v>8931.15</v>
      </c>
      <c r="H20" s="33">
        <v>10342.08</v>
      </c>
      <c r="I20" s="32">
        <v>0</v>
      </c>
      <c r="J20" s="32">
        <v>10227.17</v>
      </c>
      <c r="K20" s="32">
        <v>10060.56</v>
      </c>
      <c r="L20" s="32">
        <v>12640.320000000002</v>
      </c>
      <c r="M20" s="32">
        <f>6746.21+2664.3+10934.66</f>
        <v>20345.17</v>
      </c>
      <c r="N20" s="32">
        <v>20640</v>
      </c>
      <c r="O20" s="14">
        <f>5554+16118</f>
        <v>21672</v>
      </c>
      <c r="P20" s="14">
        <v>0</v>
      </c>
      <c r="Q20" s="32">
        <v>8618.400000000001</v>
      </c>
      <c r="R20" s="34">
        <f t="shared" si="0"/>
        <v>130371.56999999998</v>
      </c>
      <c r="S20" s="5"/>
    </row>
    <row r="21" spans="1:19" ht="12.75">
      <c r="A21" s="29" t="s">
        <v>11</v>
      </c>
      <c r="B21" s="72">
        <v>129374.52</v>
      </c>
      <c r="C21" s="73"/>
      <c r="D21" s="30">
        <v>133336.37</v>
      </c>
      <c r="E21" s="31"/>
      <c r="F21" s="32">
        <v>6894.72</v>
      </c>
      <c r="G21" s="32">
        <f>8931.15+6985</f>
        <v>15916.15</v>
      </c>
      <c r="H21" s="33">
        <v>10342.08</v>
      </c>
      <c r="I21" s="32">
        <v>0</v>
      </c>
      <c r="J21" s="32">
        <f>10227.17+8773</f>
        <v>19000.17</v>
      </c>
      <c r="K21" s="32">
        <v>10060.56</v>
      </c>
      <c r="L21" s="32">
        <v>12640.320000000002</v>
      </c>
      <c r="M21" s="32">
        <f>6648.48+2664.3</f>
        <v>9312.779999999999</v>
      </c>
      <c r="N21" s="32">
        <v>0</v>
      </c>
      <c r="O21" s="14">
        <f>28356+15041+2910+501+682</f>
        <v>47490</v>
      </c>
      <c r="P21" s="14">
        <v>0</v>
      </c>
      <c r="Q21" s="32">
        <v>8618.400000000001</v>
      </c>
      <c r="R21" s="34">
        <f>SUM(F21:Q21)</f>
        <v>140275.18</v>
      </c>
      <c r="S21" s="5"/>
    </row>
    <row r="22" spans="1:18" ht="12.75">
      <c r="A22" s="29" t="s">
        <v>43</v>
      </c>
      <c r="B22" s="72">
        <v>118342.41</v>
      </c>
      <c r="C22" s="73"/>
      <c r="D22" s="30">
        <v>135226.31</v>
      </c>
      <c r="E22" s="31"/>
      <c r="F22" s="32">
        <v>6894.72</v>
      </c>
      <c r="G22" s="32">
        <v>8931.15</v>
      </c>
      <c r="H22" s="33">
        <v>10342.08</v>
      </c>
      <c r="I22" s="32">
        <v>0</v>
      </c>
      <c r="J22" s="32">
        <v>10227.17</v>
      </c>
      <c r="K22" s="32">
        <v>10060.56</v>
      </c>
      <c r="L22" s="32">
        <v>12640.320000000002</v>
      </c>
      <c r="M22" s="32">
        <f>492.48+1072.72+2664.3</f>
        <v>4229.5</v>
      </c>
      <c r="N22" s="32">
        <f>13586.77+40500+7483+500</f>
        <v>62069.770000000004</v>
      </c>
      <c r="O22" s="14">
        <f>512+1620+4136+8016</f>
        <v>14284</v>
      </c>
      <c r="P22" s="14">
        <v>0</v>
      </c>
      <c r="Q22" s="32">
        <v>8618.400000000001</v>
      </c>
      <c r="R22" s="34">
        <f>SUM(F22:Q22)</f>
        <v>148297.66999999998</v>
      </c>
    </row>
    <row r="23" spans="1:18" ht="12.75">
      <c r="A23" s="29" t="s">
        <v>44</v>
      </c>
      <c r="B23" s="72">
        <v>113258.8</v>
      </c>
      <c r="C23" s="73"/>
      <c r="D23" s="30">
        <v>134408.43</v>
      </c>
      <c r="E23" s="31"/>
      <c r="F23" s="32">
        <v>6894.72</v>
      </c>
      <c r="G23" s="32">
        <v>8931.15</v>
      </c>
      <c r="H23" s="33">
        <v>10342.08</v>
      </c>
      <c r="I23" s="32">
        <v>1500</v>
      </c>
      <c r="J23" s="32">
        <v>10227.17</v>
      </c>
      <c r="K23" s="32">
        <v>10060.56</v>
      </c>
      <c r="L23" s="32">
        <v>12640.320000000002</v>
      </c>
      <c r="M23" s="32">
        <f>3184.55+2664.3+5530.58</f>
        <v>11379.43</v>
      </c>
      <c r="N23" s="32">
        <v>1000</v>
      </c>
      <c r="O23" s="14">
        <f>501+959</f>
        <v>1460</v>
      </c>
      <c r="P23" s="14">
        <v>0</v>
      </c>
      <c r="Q23" s="32">
        <v>8618.400000000001</v>
      </c>
      <c r="R23" s="34">
        <f>SUM(F23:Q23)</f>
        <v>83053.82999999999</v>
      </c>
    </row>
    <row r="24" spans="1:18" ht="12.75">
      <c r="A24" s="29" t="s">
        <v>45</v>
      </c>
      <c r="B24" s="72">
        <v>120409.39</v>
      </c>
      <c r="C24" s="73"/>
      <c r="D24" s="30">
        <v>106362.21</v>
      </c>
      <c r="E24" s="31"/>
      <c r="F24" s="32">
        <v>6894.72</v>
      </c>
      <c r="G24" s="32">
        <v>8931.15</v>
      </c>
      <c r="H24" s="33">
        <v>10342.08</v>
      </c>
      <c r="I24" s="32">
        <v>1500</v>
      </c>
      <c r="J24" s="32">
        <v>10227.17</v>
      </c>
      <c r="K24" s="32">
        <v>10060.56</v>
      </c>
      <c r="L24" s="32">
        <v>12640.320000000002</v>
      </c>
      <c r="M24" s="32">
        <f>25189.09+3597.66+16859.66</f>
        <v>45646.41</v>
      </c>
      <c r="N24" s="32">
        <v>1050</v>
      </c>
      <c r="O24" s="14">
        <v>0</v>
      </c>
      <c r="P24" s="14">
        <v>0</v>
      </c>
      <c r="Q24" s="32">
        <v>8618.400000000001</v>
      </c>
      <c r="R24" s="34">
        <f>SUM(F24:Q24)</f>
        <v>115910.81</v>
      </c>
    </row>
    <row r="25" spans="1:20" ht="12.75">
      <c r="A25" s="29" t="s">
        <v>46</v>
      </c>
      <c r="B25" s="72">
        <v>154675.74</v>
      </c>
      <c r="C25" s="73"/>
      <c r="D25" s="30">
        <v>111956.54</v>
      </c>
      <c r="E25" s="31"/>
      <c r="F25" s="32">
        <v>6894.72</v>
      </c>
      <c r="G25" s="32">
        <v>8931.15</v>
      </c>
      <c r="H25" s="33">
        <v>10342.08</v>
      </c>
      <c r="I25" s="32">
        <v>1500</v>
      </c>
      <c r="J25" s="32">
        <v>10227.17</v>
      </c>
      <c r="K25" s="32">
        <f>10060.56+7630</f>
        <v>17690.559999999998</v>
      </c>
      <c r="L25" s="32">
        <v>12640.320000000002</v>
      </c>
      <c r="M25" s="32">
        <f>13288.32+7237.73+19364.86</f>
        <v>39890.91</v>
      </c>
      <c r="N25" s="32">
        <v>0</v>
      </c>
      <c r="O25" s="14">
        <v>501</v>
      </c>
      <c r="P25" s="14">
        <v>0</v>
      </c>
      <c r="Q25" s="32">
        <v>8618.400000000001</v>
      </c>
      <c r="R25" s="34">
        <f>SUM(F25:Q25)</f>
        <v>117236.31</v>
      </c>
      <c r="T25" s="5"/>
    </row>
    <row r="26" spans="1:20" ht="24">
      <c r="A26" s="35" t="s">
        <v>47</v>
      </c>
      <c r="B26" s="72">
        <v>0</v>
      </c>
      <c r="C26" s="73"/>
      <c r="D26" s="30">
        <f>1800+1800+1800+1800</f>
        <v>7200</v>
      </c>
      <c r="E26" s="36"/>
      <c r="F26" s="32"/>
      <c r="G26" s="32"/>
      <c r="H26" s="32"/>
      <c r="I26" s="32"/>
      <c r="J26" s="32"/>
      <c r="K26" s="32"/>
      <c r="L26" s="32"/>
      <c r="M26" s="32"/>
      <c r="N26" s="32"/>
      <c r="O26" s="14"/>
      <c r="P26" s="14"/>
      <c r="Q26" s="32"/>
      <c r="R26" s="34"/>
      <c r="T26" s="5"/>
    </row>
    <row r="27" spans="1:18" ht="24">
      <c r="A27" s="35" t="s">
        <v>52</v>
      </c>
      <c r="B27" s="72">
        <v>0</v>
      </c>
      <c r="C27" s="73"/>
      <c r="D27" s="30">
        <f>1037.4+1037.4+291.6+1855.4</f>
        <v>4221.8</v>
      </c>
      <c r="E27" s="36"/>
      <c r="F27" s="32"/>
      <c r="G27" s="32"/>
      <c r="H27" s="32"/>
      <c r="I27" s="32"/>
      <c r="J27" s="32"/>
      <c r="K27" s="32"/>
      <c r="L27" s="32"/>
      <c r="M27" s="32"/>
      <c r="N27" s="32"/>
      <c r="O27" s="14"/>
      <c r="P27" s="14"/>
      <c r="Q27" s="32"/>
      <c r="R27" s="34"/>
    </row>
    <row r="28" spans="1:18" ht="12.75">
      <c r="A28" s="37" t="s">
        <v>5</v>
      </c>
      <c r="B28" s="98">
        <f>SUM(B14:B27)</f>
        <v>1521105.5999999999</v>
      </c>
      <c r="C28" s="99"/>
      <c r="D28" s="13">
        <f>SUM(D14:D27)</f>
        <v>1466917</v>
      </c>
      <c r="E28" s="38"/>
      <c r="F28" s="38">
        <f aca="true" t="shared" si="1" ref="F28:R28">SUM(F14:F27)</f>
        <v>82736.64</v>
      </c>
      <c r="G28" s="38">
        <f t="shared" si="1"/>
        <v>114158.79999999997</v>
      </c>
      <c r="H28" s="38">
        <f t="shared" si="1"/>
        <v>124104.96</v>
      </c>
      <c r="I28" s="38">
        <f t="shared" si="1"/>
        <v>10000</v>
      </c>
      <c r="J28" s="38">
        <f t="shared" si="1"/>
        <v>131499.04</v>
      </c>
      <c r="K28" s="38">
        <f t="shared" si="1"/>
        <v>128356.71999999999</v>
      </c>
      <c r="L28" s="38">
        <f t="shared" si="1"/>
        <v>151683.84000000005</v>
      </c>
      <c r="M28" s="38">
        <f t="shared" si="1"/>
        <v>238892.99</v>
      </c>
      <c r="N28" s="13">
        <f t="shared" si="1"/>
        <v>87059.77</v>
      </c>
      <c r="O28" s="13">
        <f t="shared" si="1"/>
        <v>96025</v>
      </c>
      <c r="P28" s="13">
        <f t="shared" si="1"/>
        <v>80750</v>
      </c>
      <c r="Q28" s="38">
        <f t="shared" si="1"/>
        <v>103420.79999999999</v>
      </c>
      <c r="R28" s="39">
        <f t="shared" si="1"/>
        <v>1348688.56</v>
      </c>
    </row>
    <row r="29" spans="1:18" ht="12.75">
      <c r="A29" s="1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" t="s">
        <v>18</v>
      </c>
      <c r="Q29" s="71">
        <f>E12+D28-R28</f>
        <v>-82161.66000000038</v>
      </c>
      <c r="R29" s="71"/>
    </row>
    <row r="30" spans="2:6" ht="12.75">
      <c r="B30" t="s">
        <v>6</v>
      </c>
      <c r="C30">
        <v>2300</v>
      </c>
      <c r="D30" s="2" t="s">
        <v>59</v>
      </c>
      <c r="F30" s="5"/>
    </row>
    <row r="31" spans="2:17" ht="12.75">
      <c r="B31" t="s">
        <v>10</v>
      </c>
      <c r="C31">
        <v>20640</v>
      </c>
      <c r="D31" s="2" t="s">
        <v>60</v>
      </c>
      <c r="G31" s="6" t="s">
        <v>9</v>
      </c>
      <c r="H31" s="6">
        <f>3788.19+7076.08</f>
        <v>10864.27</v>
      </c>
      <c r="I31" s="6" t="s">
        <v>16</v>
      </c>
      <c r="J31" s="6">
        <v>7309.44</v>
      </c>
      <c r="K31" s="6" t="s">
        <v>54</v>
      </c>
      <c r="L31" s="6">
        <v>2548.84</v>
      </c>
      <c r="M31" s="6" t="s">
        <v>55</v>
      </c>
      <c r="O31" s="5"/>
      <c r="P31" s="5"/>
      <c r="Q31" s="44"/>
    </row>
    <row r="32" spans="2:17" ht="12.75">
      <c r="B32" t="s">
        <v>12</v>
      </c>
      <c r="C32">
        <v>13586.77</v>
      </c>
      <c r="D32" t="s">
        <v>17</v>
      </c>
      <c r="G32" s="6" t="s">
        <v>1</v>
      </c>
      <c r="H32" s="6">
        <v>14315.05</v>
      </c>
      <c r="I32" s="6" t="s">
        <v>16</v>
      </c>
      <c r="J32" s="6">
        <v>3445.74</v>
      </c>
      <c r="K32" s="6" t="s">
        <v>54</v>
      </c>
      <c r="L32" s="6">
        <v>2548.85</v>
      </c>
      <c r="M32" s="6" t="s">
        <v>55</v>
      </c>
      <c r="Q32" s="5"/>
    </row>
    <row r="33" spans="3:16" ht="12.75">
      <c r="C33">
        <v>23500</v>
      </c>
      <c r="D33" s="2" t="s">
        <v>61</v>
      </c>
      <c r="G33" s="6" t="s">
        <v>2</v>
      </c>
      <c r="H33" s="6">
        <v>4824.6</v>
      </c>
      <c r="I33" s="6" t="s">
        <v>16</v>
      </c>
      <c r="J33" s="6">
        <v>6361.74</v>
      </c>
      <c r="K33" s="6" t="s">
        <v>54</v>
      </c>
      <c r="L33" s="6">
        <v>2548.85</v>
      </c>
      <c r="M33" s="6" t="s">
        <v>55</v>
      </c>
      <c r="O33" s="1"/>
      <c r="P33" s="5"/>
    </row>
    <row r="34" spans="3:16" ht="12.75">
      <c r="C34">
        <v>8000</v>
      </c>
      <c r="D34" s="2" t="s">
        <v>62</v>
      </c>
      <c r="G34" s="6" t="s">
        <v>3</v>
      </c>
      <c r="H34" s="6">
        <v>7669.59</v>
      </c>
      <c r="I34" s="6" t="s">
        <v>16</v>
      </c>
      <c r="J34" s="6">
        <v>7396.92</v>
      </c>
      <c r="K34" s="6" t="s">
        <v>54</v>
      </c>
      <c r="L34" s="6">
        <v>2548.85</v>
      </c>
      <c r="M34" s="6" t="s">
        <v>55</v>
      </c>
      <c r="P34" s="1"/>
    </row>
    <row r="35" spans="3:16" ht="12.75">
      <c r="C35">
        <v>9000</v>
      </c>
      <c r="D35" s="2" t="s">
        <v>63</v>
      </c>
      <c r="G35" s="6" t="s">
        <v>6</v>
      </c>
      <c r="H35" s="6">
        <v>15111.13</v>
      </c>
      <c r="I35" s="6" t="s">
        <v>16</v>
      </c>
      <c r="J35" s="6">
        <v>3367.98</v>
      </c>
      <c r="K35" s="6" t="s">
        <v>54</v>
      </c>
      <c r="L35" s="6">
        <v>2548.85</v>
      </c>
      <c r="M35" s="6" t="s">
        <v>55</v>
      </c>
      <c r="P35" s="16"/>
    </row>
    <row r="36" spans="3:13" ht="12.75">
      <c r="C36">
        <v>7483</v>
      </c>
      <c r="D36" s="16" t="s">
        <v>64</v>
      </c>
      <c r="G36" s="6" t="s">
        <v>7</v>
      </c>
      <c r="H36" s="6">
        <v>4678.86</v>
      </c>
      <c r="I36" s="6" t="s">
        <v>16</v>
      </c>
      <c r="J36" s="6">
        <v>7450.38</v>
      </c>
      <c r="K36" s="6" t="s">
        <v>54</v>
      </c>
      <c r="L36" s="6">
        <v>2548.85</v>
      </c>
      <c r="M36" s="6" t="s">
        <v>55</v>
      </c>
    </row>
    <row r="37" spans="3:13" ht="12.75">
      <c r="C37">
        <v>500</v>
      </c>
      <c r="D37" s="2" t="s">
        <v>66</v>
      </c>
      <c r="F37" s="2"/>
      <c r="G37" s="6" t="s">
        <v>10</v>
      </c>
      <c r="H37" s="6">
        <v>6746.21</v>
      </c>
      <c r="I37" s="6" t="s">
        <v>16</v>
      </c>
      <c r="J37" s="6">
        <v>10934.66</v>
      </c>
      <c r="K37" s="6" t="s">
        <v>54</v>
      </c>
      <c r="L37" s="43">
        <v>2664.3</v>
      </c>
      <c r="M37" s="6" t="s">
        <v>55</v>
      </c>
    </row>
    <row r="38" spans="2:13" ht="12.75">
      <c r="B38" t="s">
        <v>13</v>
      </c>
      <c r="C38">
        <v>1000</v>
      </c>
      <c r="D38" s="16" t="s">
        <v>65</v>
      </c>
      <c r="E38" s="2"/>
      <c r="G38" s="6" t="s">
        <v>11</v>
      </c>
      <c r="H38" s="6">
        <v>6648.48</v>
      </c>
      <c r="I38" s="6" t="s">
        <v>16</v>
      </c>
      <c r="J38" s="6">
        <v>0</v>
      </c>
      <c r="K38" s="6" t="s">
        <v>54</v>
      </c>
      <c r="L38" s="43">
        <v>2664.3</v>
      </c>
      <c r="M38" s="6" t="s">
        <v>55</v>
      </c>
    </row>
    <row r="39" spans="2:14" ht="12.75">
      <c r="B39" t="s">
        <v>14</v>
      </c>
      <c r="C39">
        <v>1050</v>
      </c>
      <c r="D39" s="2" t="s">
        <v>67</v>
      </c>
      <c r="G39" s="6" t="s">
        <v>12</v>
      </c>
      <c r="H39" s="6">
        <v>492.48</v>
      </c>
      <c r="I39" s="6" t="s">
        <v>16</v>
      </c>
      <c r="J39" s="6">
        <v>1072.72</v>
      </c>
      <c r="K39" s="6" t="s">
        <v>54</v>
      </c>
      <c r="L39" s="43">
        <v>2664.3</v>
      </c>
      <c r="M39" s="6" t="s">
        <v>55</v>
      </c>
      <c r="N39" s="1"/>
    </row>
    <row r="40" spans="7:14" ht="12.75">
      <c r="G40" s="6" t="s">
        <v>13</v>
      </c>
      <c r="H40" s="6">
        <v>3184.55</v>
      </c>
      <c r="I40" s="6" t="s">
        <v>16</v>
      </c>
      <c r="J40" s="6">
        <v>5530.58</v>
      </c>
      <c r="K40" s="6" t="s">
        <v>54</v>
      </c>
      <c r="L40" s="43">
        <v>2664.3</v>
      </c>
      <c r="M40" s="6" t="s">
        <v>55</v>
      </c>
      <c r="N40" s="1"/>
    </row>
    <row r="41" spans="3:13" ht="12.75">
      <c r="C41" s="2"/>
      <c r="F41" s="42"/>
      <c r="G41" s="6" t="s">
        <v>14</v>
      </c>
      <c r="H41" s="6">
        <v>25189.09</v>
      </c>
      <c r="I41" s="6" t="s">
        <v>16</v>
      </c>
      <c r="J41" s="6">
        <v>3597.66</v>
      </c>
      <c r="K41" s="6" t="s">
        <v>54</v>
      </c>
      <c r="L41" s="43">
        <v>16859.66</v>
      </c>
      <c r="M41" s="6" t="s">
        <v>55</v>
      </c>
    </row>
    <row r="42" spans="7:13" ht="12.75">
      <c r="G42" s="6" t="s">
        <v>15</v>
      </c>
      <c r="H42" s="6">
        <v>13288.32</v>
      </c>
      <c r="I42" s="6" t="s">
        <v>16</v>
      </c>
      <c r="J42" s="6">
        <v>7237.73</v>
      </c>
      <c r="K42" s="6" t="s">
        <v>54</v>
      </c>
      <c r="L42" s="43">
        <v>19364.86</v>
      </c>
      <c r="M42" s="6" t="s">
        <v>55</v>
      </c>
    </row>
  </sheetData>
  <sheetProtection/>
  <mergeCells count="45">
    <mergeCell ref="B27:C27"/>
    <mergeCell ref="B28:C28"/>
    <mergeCell ref="Q29:R29"/>
    <mergeCell ref="B20:C20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  <mergeCell ref="B26:C26"/>
    <mergeCell ref="A10:E10"/>
    <mergeCell ref="A11:E11"/>
    <mergeCell ref="F11:R11"/>
    <mergeCell ref="A12:D12"/>
    <mergeCell ref="B13:C13"/>
    <mergeCell ref="B14:C14"/>
    <mergeCell ref="A9:D9"/>
    <mergeCell ref="F9:N9"/>
    <mergeCell ref="C6:C7"/>
    <mergeCell ref="D6:D7"/>
    <mergeCell ref="E6:E7"/>
    <mergeCell ref="O9:P9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Q5:Q7"/>
    <mergeCell ref="R5:R7"/>
    <mergeCell ref="B6:B7"/>
    <mergeCell ref="F6:F7"/>
    <mergeCell ref="G6:G7"/>
    <mergeCell ref="H6:H7"/>
    <mergeCell ref="L6:L7"/>
    <mergeCell ref="M6:N6"/>
  </mergeCells>
  <printOptions/>
  <pageMargins left="0.0625" right="0.0625" top="0.75" bottom="0.75" header="0.3" footer="0.3"/>
  <pageSetup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2021-09-20T05:59:27Z</cp:lastPrinted>
  <dcterms:created xsi:type="dcterms:W3CDTF">2007-02-04T12:22:59Z</dcterms:created>
  <dcterms:modified xsi:type="dcterms:W3CDTF">2022-02-10T06:11:48Z</dcterms:modified>
  <cp:category/>
  <cp:version/>
  <cp:contentType/>
  <cp:contentStatus/>
</cp:coreProperties>
</file>