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2225" windowHeight="4455" activeTab="0"/>
  </bookViews>
  <sheets>
    <sheet name="2021" sheetId="1" r:id="rId1"/>
  </sheets>
  <definedNames>
    <definedName name="_xlnm.Print_Area" localSheetId="0">'2021'!$B$33:$P$46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1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1500-замена элемента питания</t>
        </r>
      </text>
    </comment>
    <comment ref="M1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1000-сетка от голубей</t>
        </r>
      </text>
    </comment>
    <comment ref="M2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14964-покос 2р</t>
        </r>
      </text>
    </comment>
    <comment ref="G2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7255-разовая премия</t>
        </r>
      </text>
    </comment>
    <comment ref="M2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3500-замена дверного доводчика 3 под.
3000-ремонт блока вызова
</t>
        </r>
      </text>
    </comment>
    <comment ref="M2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2000-замена эл.питания на расходомерах 2шт</t>
        </r>
      </text>
    </comment>
    <comment ref="M2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7500-поверка
30000-новый ВЭПс 
13000-организация модемной связи в теплоузле
2200-работы по запуску теплоузла</t>
        </r>
      </text>
    </comment>
    <comment ref="I2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 1 декабря</t>
        </r>
      </text>
    </comment>
  </commentList>
</comments>
</file>

<file path=xl/sharedStrings.xml><?xml version="1.0" encoding="utf-8"?>
<sst xmlns="http://schemas.openxmlformats.org/spreadsheetml/2006/main" count="117" uniqueCount="71">
  <si>
    <t>Содержание</t>
  </si>
  <si>
    <t>февраль</t>
  </si>
  <si>
    <t>итого</t>
  </si>
  <si>
    <t>Балаев</t>
  </si>
  <si>
    <t>Сидоренко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</si>
  <si>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</si>
  <si>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</si>
  <si>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</si>
  <si>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</si>
  <si>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</si>
  <si>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</si>
  <si>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</si>
  <si>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ИТОГО</t>
  </si>
  <si>
    <t>март</t>
  </si>
  <si>
    <t>октябрь</t>
  </si>
  <si>
    <t>ноябрь</t>
  </si>
  <si>
    <t>декабрь</t>
  </si>
  <si>
    <t>ростелеком</t>
  </si>
  <si>
    <t>серди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</si>
  <si>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</si>
  <si>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</si>
  <si>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</si>
  <si>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</si>
  <si>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</si>
  <si>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</si>
  <si>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ремонт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</si>
  <si>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</si>
  <si>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</si>
  <si>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</si>
  <si>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</si>
  <si>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</si>
  <si>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</si>
  <si>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</si>
  <si>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</si>
  <si>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</si>
  <si>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</si>
  <si>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</si>
  <si>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</si>
  <si>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</si>
  <si>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</si>
  <si>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</si>
  <si>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</si>
  <si>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</si>
  <si>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</si>
  <si>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</si>
  <si>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</si>
  <si>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</si>
  <si>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</si>
  <si>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</si>
  <si>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</si>
  <si>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</si>
  <si>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начислено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</si>
  <si>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</si>
  <si>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</si>
  <si>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</si>
  <si>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х/в</t>
  </si>
  <si>
    <t>г/в</t>
  </si>
  <si>
    <t>Бегларян</t>
  </si>
  <si>
    <t>эл/во</t>
  </si>
  <si>
    <t xml:space="preserve">общехозяйственные расходы </t>
  </si>
  <si>
    <t>Информация о доходах и расходах по дому __Калинина 129/1__на 2021год.</t>
  </si>
  <si>
    <t>замена элемента питания</t>
  </si>
  <si>
    <t>сетка от голубей</t>
  </si>
  <si>
    <t>покос 2р 19.05, 24.07</t>
  </si>
  <si>
    <t>замена дверного доводчика 3 под.</t>
  </si>
  <si>
    <t>ремонт блока вызова</t>
  </si>
  <si>
    <t>замена эл.питания на расходомерах 2шт</t>
  </si>
  <si>
    <t>поверка ВЭПс</t>
  </si>
  <si>
    <t>организация модемной связи в теплоузле</t>
  </si>
  <si>
    <t>работы по запуску теплоузла</t>
  </si>
  <si>
    <t>новый ВЭПс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</si>
</sst>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#,##0.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&quot;р.&quot;"/>
    <numFmt numFmtId="180" formatCode="#,##0.00&quot;р.&quot;"/>
  </numFmts>
  <fonts count="48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4" fillId="32" borderId="11" xfId="0" applyNumberFormat="1" applyFont="1" applyFill="1" applyBorder="1" applyAlignment="1">
      <alignment/>
    </xf>
    <xf numFmtId="2" fontId="4" fillId="0" borderId="13" xfId="0" applyNumberFormat="1" applyFont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17" fontId="2" fillId="33" borderId="10" xfId="0" applyNumberFormat="1" applyFont="1" applyFill="1" applyBorder="1" applyAlignment="1">
      <alignment horizontal="left"/>
    </xf>
    <xf numFmtId="172" fontId="1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172" fontId="7" fillId="7" borderId="10" xfId="0" applyNumberFormat="1" applyFont="1" applyFill="1" applyBorder="1" applyAlignment="1">
      <alignment/>
    </xf>
    <xf numFmtId="172" fontId="7" fillId="34" borderId="10" xfId="0" applyNumberFormat="1" applyFont="1" applyFill="1" applyBorder="1" applyAlignment="1">
      <alignment/>
    </xf>
    <xf numFmtId="172" fontId="7" fillId="13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7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" fontId="5" fillId="32" borderId="10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/>
    </xf>
    <xf numFmtId="172" fontId="7" fillId="13" borderId="13" xfId="0" applyNumberFormat="1" applyFont="1" applyFill="1" applyBorder="1" applyAlignment="1">
      <alignment/>
    </xf>
    <xf numFmtId="4" fontId="7" fillId="13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vertical="top" wrapText="1"/>
    </xf>
    <xf numFmtId="172" fontId="1" fillId="13" borderId="0" xfId="0" applyNumberFormat="1" applyFont="1" applyFill="1" applyBorder="1" applyAlignment="1">
      <alignment/>
    </xf>
    <xf numFmtId="17" fontId="7" fillId="12" borderId="10" xfId="0" applyNumberFormat="1" applyFont="1" applyFill="1" applyBorder="1" applyAlignment="1">
      <alignment horizontal="left" wrapText="1"/>
    </xf>
    <xf numFmtId="2" fontId="2" fillId="0" borderId="10" xfId="0" applyNumberFormat="1" applyFont="1" applyBorder="1" applyAlignment="1">
      <alignment horizontal="center" vertical="top"/>
    </xf>
    <xf numFmtId="172" fontId="0" fillId="0" borderId="0" xfId="0" applyNumberFormat="1" applyAlignment="1">
      <alignment/>
    </xf>
    <xf numFmtId="2" fontId="1" fillId="0" borderId="0" xfId="0" applyNumberFormat="1" applyFont="1" applyFill="1" applyBorder="1" applyAlignment="1">
      <alignment horizontal="right" vertical="top" wrapText="1"/>
    </xf>
    <xf numFmtId="2" fontId="1" fillId="32" borderId="0" xfId="0" applyNumberFormat="1" applyFont="1" applyFill="1" applyBorder="1" applyAlignment="1">
      <alignment horizontal="center" vertical="top" wrapText="1"/>
    </xf>
    <xf numFmtId="0" fontId="9" fillId="32" borderId="10" xfId="0" applyNumberFormat="1" applyFont="1" applyFill="1" applyBorder="1" applyAlignment="1">
      <alignment wrapText="1"/>
    </xf>
    <xf numFmtId="2" fontId="0" fillId="13" borderId="17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left" wrapText="1"/>
    </xf>
    <xf numFmtId="2" fontId="4" fillId="0" borderId="20" xfId="0" applyNumberFormat="1" applyFont="1" applyBorder="1" applyAlignment="1">
      <alignment horizontal="left" wrapText="1"/>
    </xf>
    <xf numFmtId="2" fontId="4" fillId="0" borderId="21" xfId="0" applyNumberFormat="1" applyFont="1" applyBorder="1" applyAlignment="1">
      <alignment horizontal="left" wrapText="1"/>
    </xf>
    <xf numFmtId="2" fontId="4" fillId="0" borderId="22" xfId="0" applyNumberFormat="1" applyFont="1" applyBorder="1" applyAlignment="1">
      <alignment horizontal="left" wrapText="1"/>
    </xf>
    <xf numFmtId="2" fontId="4" fillId="0" borderId="12" xfId="0" applyNumberFormat="1" applyFont="1" applyBorder="1" applyAlignment="1">
      <alignment horizontal="left" textRotation="90" wrapText="1"/>
    </xf>
    <xf numFmtId="2" fontId="4" fillId="0" borderId="23" xfId="0" applyNumberFormat="1" applyFont="1" applyBorder="1" applyAlignment="1">
      <alignment horizontal="left" textRotation="90" wrapText="1"/>
    </xf>
    <xf numFmtId="2" fontId="4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0" fontId="0" fillId="7" borderId="17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172" fontId="6" fillId="0" borderId="18" xfId="0" applyNumberFormat="1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 wrapText="1"/>
    </xf>
    <xf numFmtId="0" fontId="1" fillId="32" borderId="16" xfId="0" applyFont="1" applyFill="1" applyBorder="1" applyAlignment="1">
      <alignment horizontal="center" wrapText="1"/>
    </xf>
    <xf numFmtId="172" fontId="1" fillId="36" borderId="17" xfId="0" applyNumberFormat="1" applyFont="1" applyFill="1" applyBorder="1" applyAlignment="1">
      <alignment horizontal="center"/>
    </xf>
    <xf numFmtId="172" fontId="1" fillId="36" borderId="16" xfId="0" applyNumberFormat="1" applyFont="1" applyFill="1" applyBorder="1" applyAlignment="1">
      <alignment horizontal="center"/>
    </xf>
    <xf numFmtId="172" fontId="1" fillId="34" borderId="17" xfId="0" applyNumberFormat="1" applyFont="1" applyFill="1" applyBorder="1" applyAlignment="1">
      <alignment horizontal="center"/>
    </xf>
    <xf numFmtId="172" fontId="1" fillId="34" borderId="16" xfId="0" applyNumberFormat="1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0" fontId="0" fillId="36" borderId="16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S47"/>
  <sheetViews>
    <sheetView tabSelected="1" workbookViewId="0" topLeftCell="A1">
      <selection activeCell="R80" sqref="R80"/>
    </sheetView>
  </sheetViews>
  <sheetFormatPr defaultColWidth="9.00390625" defaultRowHeight="12.75"/>
  <cols>
    <col min="3" max="3" width="6.125" style="0" customWidth="1"/>
    <col min="4" max="4" width="9.75390625" style="0" customWidth="1"/>
    <col min="18" max="18" width="11.75390625" style="0" bestFit="1" customWidth="1"/>
    <col min="19" max="19" width="10.125" style="0" bestFit="1" customWidth="1"/>
  </cols>
  <sheetData>
    <row r="2" spans="1:17" ht="15.75">
      <c r="A2" s="52" t="s">
        <v>60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2.75">
      <c r="A4" s="54"/>
      <c r="B4" s="49"/>
      <c r="C4" s="49"/>
      <c r="D4" s="49"/>
      <c r="E4" s="55"/>
      <c r="F4" s="56" t="s">
        <v>20</v>
      </c>
      <c r="G4" s="47"/>
      <c r="H4" s="47"/>
      <c r="I4" s="47"/>
      <c r="J4" s="47"/>
      <c r="K4" s="47"/>
      <c r="L4" s="47"/>
      <c r="M4" s="47"/>
      <c r="N4" s="47"/>
      <c r="O4" s="47"/>
      <c r="P4" s="48"/>
      <c r="Q4" s="1"/>
    </row>
    <row r="5" spans="1:17" ht="12.75">
      <c r="A5" s="4"/>
      <c r="B5" s="57" t="s">
        <v>21</v>
      </c>
      <c r="C5" s="58"/>
      <c r="D5" s="58"/>
      <c r="E5" s="59"/>
      <c r="F5" s="60" t="s">
        <v>0</v>
      </c>
      <c r="G5" s="61"/>
      <c r="H5" s="61"/>
      <c r="I5" s="61"/>
      <c r="J5" s="61"/>
      <c r="K5" s="61"/>
      <c r="L5" s="61"/>
      <c r="M5" s="61"/>
      <c r="N5" s="62" t="s">
        <v>22</v>
      </c>
      <c r="O5" s="63"/>
      <c r="P5" s="66" t="s">
        <v>23</v>
      </c>
      <c r="Q5" s="69" t="s">
        <v>12</v>
      </c>
    </row>
    <row r="6" spans="1:17" ht="12.75">
      <c r="A6" s="5"/>
      <c r="B6" s="50" t="s">
        <v>24</v>
      </c>
      <c r="C6" s="50" t="s">
        <v>25</v>
      </c>
      <c r="D6" s="50" t="s">
        <v>26</v>
      </c>
      <c r="E6" s="74" t="s">
        <v>2</v>
      </c>
      <c r="F6" s="72" t="s">
        <v>27</v>
      </c>
      <c r="G6" s="72" t="s">
        <v>28</v>
      </c>
      <c r="H6" s="72" t="s">
        <v>29</v>
      </c>
      <c r="I6" s="72" t="s">
        <v>30</v>
      </c>
      <c r="J6" s="72" t="s">
        <v>31</v>
      </c>
      <c r="K6" s="72" t="s">
        <v>59</v>
      </c>
      <c r="L6" s="79" t="s">
        <v>32</v>
      </c>
      <c r="M6" s="81"/>
      <c r="N6" s="64"/>
      <c r="O6" s="65"/>
      <c r="P6" s="67"/>
      <c r="Q6" s="70"/>
    </row>
    <row r="7" spans="1:17" ht="84">
      <c r="A7" s="7"/>
      <c r="B7" s="51"/>
      <c r="C7" s="51"/>
      <c r="D7" s="51"/>
      <c r="E7" s="75"/>
      <c r="F7" s="73"/>
      <c r="G7" s="73"/>
      <c r="H7" s="73"/>
      <c r="I7" s="73"/>
      <c r="J7" s="73"/>
      <c r="K7" s="73"/>
      <c r="L7" s="25" t="s">
        <v>52</v>
      </c>
      <c r="M7" s="25" t="s">
        <v>54</v>
      </c>
      <c r="N7" s="6" t="s">
        <v>33</v>
      </c>
      <c r="O7" s="6" t="s">
        <v>34</v>
      </c>
      <c r="P7" s="68"/>
      <c r="Q7" s="71"/>
    </row>
    <row r="8" spans="1:17" ht="12.75">
      <c r="A8" s="45" t="s">
        <v>53</v>
      </c>
      <c r="B8" s="41">
        <v>10.6</v>
      </c>
      <c r="C8" s="41">
        <v>4.3</v>
      </c>
      <c r="D8" s="41">
        <v>1.6</v>
      </c>
      <c r="E8" s="33">
        <f>SUM(B8:D8)</f>
        <v>16.5</v>
      </c>
      <c r="F8" s="38">
        <v>1.19</v>
      </c>
      <c r="G8" s="38">
        <v>1.64</v>
      </c>
      <c r="H8" s="38">
        <v>1.8</v>
      </c>
      <c r="I8" s="38">
        <v>0.47</v>
      </c>
      <c r="J8" s="38">
        <v>1.3</v>
      </c>
      <c r="K8" s="38">
        <v>2.2</v>
      </c>
      <c r="L8" s="26">
        <v>0</v>
      </c>
      <c r="M8" s="26">
        <v>2</v>
      </c>
      <c r="N8" s="20">
        <v>2.15</v>
      </c>
      <c r="O8" s="20">
        <v>2.15</v>
      </c>
      <c r="P8" s="21">
        <v>1.6</v>
      </c>
      <c r="Q8" s="8">
        <f>SUM(F8:P8)</f>
        <v>16.5</v>
      </c>
    </row>
    <row r="9" spans="1:17" ht="24">
      <c r="A9" s="76" t="s">
        <v>35</v>
      </c>
      <c r="B9" s="77"/>
      <c r="C9" s="77"/>
      <c r="D9" s="78"/>
      <c r="E9" s="9">
        <v>5588</v>
      </c>
      <c r="F9" s="79" t="s">
        <v>36</v>
      </c>
      <c r="G9" s="80"/>
      <c r="H9" s="80"/>
      <c r="I9" s="80"/>
      <c r="J9" s="80"/>
      <c r="K9" s="80"/>
      <c r="L9" s="80"/>
      <c r="M9" s="81"/>
      <c r="N9" s="82" t="s">
        <v>37</v>
      </c>
      <c r="O9" s="83"/>
      <c r="P9" s="8" t="s">
        <v>38</v>
      </c>
      <c r="Q9" s="8"/>
    </row>
    <row r="10" spans="1:17" ht="12.75">
      <c r="A10" s="84" t="s">
        <v>39</v>
      </c>
      <c r="B10" s="85"/>
      <c r="C10" s="85"/>
      <c r="D10" s="85"/>
      <c r="E10" s="86"/>
      <c r="F10" s="10">
        <f>E9*F8</f>
        <v>6649.719999999999</v>
      </c>
      <c r="G10" s="10">
        <f>E9*G8</f>
        <v>9164.32</v>
      </c>
      <c r="H10" s="10">
        <f>E9*H8</f>
        <v>10058.4</v>
      </c>
      <c r="I10" s="10">
        <f>E9*I8</f>
        <v>2626.3599999999997</v>
      </c>
      <c r="J10" s="10">
        <f>E9*J8</f>
        <v>7264.400000000001</v>
      </c>
      <c r="K10" s="10">
        <f>E9*K8</f>
        <v>12293.6</v>
      </c>
      <c r="L10" s="10">
        <v>0</v>
      </c>
      <c r="M10" s="10">
        <f>E9*M8</f>
        <v>11176</v>
      </c>
      <c r="N10" s="10">
        <f>N8*E9</f>
        <v>12014.199999999999</v>
      </c>
      <c r="O10" s="10">
        <f>O8*E9</f>
        <v>12014.199999999999</v>
      </c>
      <c r="P10" s="10">
        <f>E9*P8</f>
        <v>8940.800000000001</v>
      </c>
      <c r="Q10" s="10">
        <f>F10+G10+H10+I10+J10+K10+L10+M10+N10+O10+P10</f>
        <v>92202</v>
      </c>
    </row>
    <row r="11" spans="1:17" ht="12.75">
      <c r="A11" s="97" t="s">
        <v>40</v>
      </c>
      <c r="B11" s="97"/>
      <c r="C11" s="97"/>
      <c r="D11" s="97"/>
      <c r="E11" s="98"/>
      <c r="F11" s="87" t="s">
        <v>41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9"/>
    </row>
    <row r="12" spans="1:17" ht="12.75">
      <c r="A12" s="91" t="s">
        <v>42</v>
      </c>
      <c r="B12" s="91"/>
      <c r="C12" s="91"/>
      <c r="D12" s="92"/>
      <c r="E12" s="34">
        <v>95025.37180000008</v>
      </c>
      <c r="F12" s="46"/>
      <c r="G12" s="11"/>
      <c r="H12" s="12"/>
      <c r="I12" s="11"/>
      <c r="J12" s="11"/>
      <c r="K12" s="11"/>
      <c r="L12" s="11"/>
      <c r="M12" s="11"/>
      <c r="N12" s="11"/>
      <c r="O12" s="11"/>
      <c r="P12" s="11"/>
      <c r="Q12" s="13"/>
    </row>
    <row r="13" spans="1:17" ht="12.75">
      <c r="A13" s="27"/>
      <c r="B13" s="99" t="s">
        <v>51</v>
      </c>
      <c r="C13" s="99"/>
      <c r="D13" s="28" t="s">
        <v>40</v>
      </c>
      <c r="E13" s="29" t="s">
        <v>19</v>
      </c>
      <c r="F13" s="46"/>
      <c r="G13" s="11"/>
      <c r="H13" s="12"/>
      <c r="I13" s="11"/>
      <c r="J13" s="11"/>
      <c r="K13" s="11"/>
      <c r="L13" s="11"/>
      <c r="M13" s="11"/>
      <c r="N13" s="11"/>
      <c r="O13" s="11"/>
      <c r="P13" s="11"/>
      <c r="Q13" s="13"/>
    </row>
    <row r="14" spans="1:17" ht="12.75">
      <c r="A14" s="14" t="s">
        <v>43</v>
      </c>
      <c r="B14" s="93">
        <v>99914.86</v>
      </c>
      <c r="C14" s="100"/>
      <c r="D14" s="30">
        <v>93387.3</v>
      </c>
      <c r="E14" s="31"/>
      <c r="F14" s="24">
        <v>6649.719999999999</v>
      </c>
      <c r="G14" s="24">
        <v>9563.94</v>
      </c>
      <c r="H14" s="35">
        <v>10058.4</v>
      </c>
      <c r="I14" s="24">
        <v>3000</v>
      </c>
      <c r="J14" s="24">
        <v>7264.4</v>
      </c>
      <c r="K14" s="24">
        <v>12293.6</v>
      </c>
      <c r="L14" s="24">
        <f>2434.86+K35+O35</f>
        <v>18134.66</v>
      </c>
      <c r="M14" s="24">
        <v>0</v>
      </c>
      <c r="N14" s="22">
        <v>0</v>
      </c>
      <c r="O14" s="22">
        <v>0</v>
      </c>
      <c r="P14" s="24">
        <v>8940.8</v>
      </c>
      <c r="Q14" s="36">
        <f aca="true" t="shared" si="0" ref="Q14:Q25">SUM(F14:P14)</f>
        <v>75905.52</v>
      </c>
    </row>
    <row r="15" spans="1:17" ht="12.75">
      <c r="A15" s="14" t="s">
        <v>44</v>
      </c>
      <c r="B15" s="93">
        <v>110325.16</v>
      </c>
      <c r="C15" s="94"/>
      <c r="D15" s="30">
        <v>84741.86</v>
      </c>
      <c r="E15" s="31"/>
      <c r="F15" s="24">
        <v>6649.719999999999</v>
      </c>
      <c r="G15" s="24">
        <v>9563.94</v>
      </c>
      <c r="H15" s="35">
        <v>10058.4</v>
      </c>
      <c r="I15" s="24">
        <v>3000</v>
      </c>
      <c r="J15" s="24">
        <v>7264.4</v>
      </c>
      <c r="K15" s="24">
        <v>12293.6</v>
      </c>
      <c r="L15" s="24">
        <f>448.55+2823.04+1730.16</f>
        <v>5001.75</v>
      </c>
      <c r="M15" s="24">
        <v>0</v>
      </c>
      <c r="N15" s="22">
        <v>0</v>
      </c>
      <c r="O15" s="22">
        <v>0</v>
      </c>
      <c r="P15" s="24">
        <v>8940.8</v>
      </c>
      <c r="Q15" s="36">
        <f t="shared" si="0"/>
        <v>62772.61</v>
      </c>
    </row>
    <row r="16" spans="1:17" ht="12.75">
      <c r="A16" s="14" t="s">
        <v>13</v>
      </c>
      <c r="B16" s="93">
        <v>97192.73</v>
      </c>
      <c r="C16" s="94"/>
      <c r="D16" s="30">
        <v>113089.57</v>
      </c>
      <c r="E16" s="31"/>
      <c r="F16" s="24">
        <v>6649.719999999999</v>
      </c>
      <c r="G16" s="24">
        <v>9563.94</v>
      </c>
      <c r="H16" s="35">
        <v>10058.4</v>
      </c>
      <c r="I16" s="24">
        <v>3000</v>
      </c>
      <c r="J16" s="24">
        <v>7264.4</v>
      </c>
      <c r="K16" s="24">
        <v>12293.6</v>
      </c>
      <c r="L16" s="24">
        <f>6457.7+2468.88</f>
        <v>8926.58</v>
      </c>
      <c r="M16" s="24">
        <f>1500</f>
        <v>1500</v>
      </c>
      <c r="N16" s="22">
        <f>1635+646+19534+7830+636</f>
        <v>30281</v>
      </c>
      <c r="O16" s="22">
        <v>0</v>
      </c>
      <c r="P16" s="24">
        <v>8940.8</v>
      </c>
      <c r="Q16" s="36">
        <f t="shared" si="0"/>
        <v>98478.44</v>
      </c>
    </row>
    <row r="17" spans="1:17" ht="12.75">
      <c r="A17" s="14" t="s">
        <v>45</v>
      </c>
      <c r="B17" s="93">
        <v>113660.16</v>
      </c>
      <c r="C17" s="94"/>
      <c r="D17" s="30">
        <f>112560.67+400</f>
        <v>112960.67</v>
      </c>
      <c r="E17" s="31"/>
      <c r="F17" s="24">
        <v>6649.719999999999</v>
      </c>
      <c r="G17" s="24">
        <v>9563.94</v>
      </c>
      <c r="H17" s="35">
        <v>10058.4</v>
      </c>
      <c r="I17" s="24">
        <v>2000</v>
      </c>
      <c r="J17" s="24">
        <v>7264.4</v>
      </c>
      <c r="K17" s="24">
        <v>12293.6</v>
      </c>
      <c r="L17" s="24">
        <f>1161.81+1321.92+12543.65</f>
        <v>15027.38</v>
      </c>
      <c r="M17" s="24">
        <v>0</v>
      </c>
      <c r="N17" s="22">
        <v>1170</v>
      </c>
      <c r="O17" s="22">
        <v>53083</v>
      </c>
      <c r="P17" s="24">
        <v>8940.8</v>
      </c>
      <c r="Q17" s="36">
        <f t="shared" si="0"/>
        <v>126051.24</v>
      </c>
    </row>
    <row r="18" spans="1:17" ht="12.75">
      <c r="A18" s="14" t="s">
        <v>7</v>
      </c>
      <c r="B18" s="93">
        <v>94674.05</v>
      </c>
      <c r="C18" s="94"/>
      <c r="D18" s="30">
        <v>92771.8</v>
      </c>
      <c r="E18" s="31"/>
      <c r="F18" s="24">
        <v>6649.719999999999</v>
      </c>
      <c r="G18" s="24">
        <v>9563.94</v>
      </c>
      <c r="H18" s="35">
        <v>10058.4</v>
      </c>
      <c r="I18" s="24">
        <v>1000</v>
      </c>
      <c r="J18" s="24">
        <v>7264.4</v>
      </c>
      <c r="K18" s="24">
        <v>12293.6</v>
      </c>
      <c r="L18" s="24">
        <f>2046.06+2234.25</f>
        <v>4280.3099999999995</v>
      </c>
      <c r="M18" s="24">
        <v>1000</v>
      </c>
      <c r="N18" s="22">
        <v>0</v>
      </c>
      <c r="O18" s="22">
        <v>0</v>
      </c>
      <c r="P18" s="24">
        <v>8940.8</v>
      </c>
      <c r="Q18" s="36">
        <f t="shared" si="0"/>
        <v>61051.17</v>
      </c>
    </row>
    <row r="19" spans="1:17" ht="12.75">
      <c r="A19" s="14" t="s">
        <v>8</v>
      </c>
      <c r="B19" s="93">
        <v>96470.37</v>
      </c>
      <c r="C19" s="94"/>
      <c r="D19" s="30">
        <f>94550.21+800</f>
        <v>95350.21</v>
      </c>
      <c r="E19" s="31"/>
      <c r="F19" s="24">
        <v>6649.719999999999</v>
      </c>
      <c r="G19" s="24">
        <v>9563.94</v>
      </c>
      <c r="H19" s="35">
        <v>10058.4</v>
      </c>
      <c r="I19" s="24">
        <v>1000</v>
      </c>
      <c r="J19" s="24">
        <v>7264.4</v>
      </c>
      <c r="K19" s="24">
        <v>12293.6</v>
      </c>
      <c r="L19" s="24">
        <f>3217.32+3450.6</f>
        <v>6667.92</v>
      </c>
      <c r="M19" s="24">
        <v>0</v>
      </c>
      <c r="N19" s="22">
        <f>43621+23548+2111</f>
        <v>69280</v>
      </c>
      <c r="O19" s="22">
        <f>24680+22420+17950</f>
        <v>65050</v>
      </c>
      <c r="P19" s="24">
        <v>8940.8</v>
      </c>
      <c r="Q19" s="36">
        <f t="shared" si="0"/>
        <v>196768.77999999997</v>
      </c>
    </row>
    <row r="20" spans="1:17" ht="12.75">
      <c r="A20" s="14" t="s">
        <v>9</v>
      </c>
      <c r="B20" s="93">
        <v>98858.36</v>
      </c>
      <c r="C20" s="94"/>
      <c r="D20" s="30">
        <v>94522.8</v>
      </c>
      <c r="E20" s="31"/>
      <c r="F20" s="24">
        <v>6649.719999999999</v>
      </c>
      <c r="G20" s="24">
        <v>9563.94</v>
      </c>
      <c r="H20" s="35">
        <v>10058.4</v>
      </c>
      <c r="I20" s="24">
        <v>1000</v>
      </c>
      <c r="J20" s="24">
        <v>7264.4</v>
      </c>
      <c r="K20" s="24">
        <v>12293.6</v>
      </c>
      <c r="L20" s="24">
        <f>2784.9+873.08</f>
        <v>3657.98</v>
      </c>
      <c r="M20" s="24">
        <v>14964</v>
      </c>
      <c r="N20" s="22">
        <f>682+17216+69002</f>
        <v>86900</v>
      </c>
      <c r="O20" s="22">
        <v>0</v>
      </c>
      <c r="P20" s="24">
        <v>8940.8</v>
      </c>
      <c r="Q20" s="36">
        <f t="shared" si="0"/>
        <v>161292.84</v>
      </c>
    </row>
    <row r="21" spans="1:17" ht="12.75">
      <c r="A21" s="14" t="s">
        <v>10</v>
      </c>
      <c r="B21" s="93">
        <v>95833.54</v>
      </c>
      <c r="C21" s="94"/>
      <c r="D21" s="30">
        <v>92030.46</v>
      </c>
      <c r="E21" s="31"/>
      <c r="F21" s="24">
        <v>6649.719999999999</v>
      </c>
      <c r="G21" s="24">
        <f>9563.94+7255</f>
        <v>16818.940000000002</v>
      </c>
      <c r="H21" s="35">
        <v>10058.4</v>
      </c>
      <c r="I21" s="24">
        <v>1000</v>
      </c>
      <c r="J21" s="24">
        <v>7264.4</v>
      </c>
      <c r="K21" s="24">
        <v>12293.6</v>
      </c>
      <c r="L21" s="24">
        <f>4919.99+1328.012+11487.84</f>
        <v>17735.842</v>
      </c>
      <c r="M21" s="24">
        <v>0</v>
      </c>
      <c r="N21" s="22">
        <v>24678</v>
      </c>
      <c r="O21" s="22">
        <v>0</v>
      </c>
      <c r="P21" s="24">
        <v>8940.8</v>
      </c>
      <c r="Q21" s="36">
        <f t="shared" si="0"/>
        <v>105439.702</v>
      </c>
    </row>
    <row r="22" spans="1:17" ht="12.75">
      <c r="A22" s="14" t="s">
        <v>46</v>
      </c>
      <c r="B22" s="93">
        <v>109911.31</v>
      </c>
      <c r="C22" s="94"/>
      <c r="D22" s="30">
        <f>104226.91+400</f>
        <v>104626.91</v>
      </c>
      <c r="E22" s="31"/>
      <c r="F22" s="24">
        <v>6649.719999999999</v>
      </c>
      <c r="G22" s="24">
        <v>9563.94</v>
      </c>
      <c r="H22" s="35">
        <v>10058.4</v>
      </c>
      <c r="I22" s="24">
        <v>1000</v>
      </c>
      <c r="J22" s="24">
        <v>7264.4</v>
      </c>
      <c r="K22" s="24">
        <v>12293.6</v>
      </c>
      <c r="L22" s="24">
        <f>4081.58+865.26+6688.3</f>
        <v>11635.14</v>
      </c>
      <c r="M22" s="24">
        <f>6500</f>
        <v>6500</v>
      </c>
      <c r="N22" s="22">
        <v>0</v>
      </c>
      <c r="O22" s="22">
        <v>0</v>
      </c>
      <c r="P22" s="24">
        <v>8940.8</v>
      </c>
      <c r="Q22" s="36">
        <f t="shared" si="0"/>
        <v>73906</v>
      </c>
    </row>
    <row r="23" spans="1:17" ht="12.75">
      <c r="A23" s="14" t="s">
        <v>47</v>
      </c>
      <c r="B23" s="93">
        <v>103810.95</v>
      </c>
      <c r="C23" s="94"/>
      <c r="D23" s="30">
        <v>105210.17</v>
      </c>
      <c r="E23" s="31"/>
      <c r="F23" s="24">
        <v>6649.719999999999</v>
      </c>
      <c r="G23" s="24">
        <v>9563.94</v>
      </c>
      <c r="H23" s="35">
        <v>10058.4</v>
      </c>
      <c r="I23" s="24">
        <v>3000</v>
      </c>
      <c r="J23" s="24">
        <v>7264.4</v>
      </c>
      <c r="K23" s="24">
        <v>12293.6</v>
      </c>
      <c r="L23" s="24">
        <f>1451.56+80.96</f>
        <v>1532.52</v>
      </c>
      <c r="M23" s="24">
        <v>2000</v>
      </c>
      <c r="N23" s="22">
        <v>0</v>
      </c>
      <c r="O23" s="22">
        <v>12749</v>
      </c>
      <c r="P23" s="24">
        <v>8940.8</v>
      </c>
      <c r="Q23" s="36">
        <f t="shared" si="0"/>
        <v>74052.37999999999</v>
      </c>
    </row>
    <row r="24" spans="1:17" ht="12.75">
      <c r="A24" s="14" t="s">
        <v>48</v>
      </c>
      <c r="B24" s="93">
        <v>93708.48</v>
      </c>
      <c r="C24" s="94"/>
      <c r="D24" s="30">
        <v>114314.01</v>
      </c>
      <c r="E24" s="31"/>
      <c r="F24" s="24">
        <v>6649.719999999999</v>
      </c>
      <c r="G24" s="24">
        <v>9563.94</v>
      </c>
      <c r="H24" s="35">
        <v>10058.4</v>
      </c>
      <c r="I24" s="24">
        <v>3000</v>
      </c>
      <c r="J24" s="24">
        <v>7264.4</v>
      </c>
      <c r="K24" s="24">
        <v>12293.6</v>
      </c>
      <c r="L24" s="24">
        <f>708.92+2853.84</f>
        <v>3562.76</v>
      </c>
      <c r="M24" s="24">
        <v>0</v>
      </c>
      <c r="N24" s="22">
        <v>2729</v>
      </c>
      <c r="O24" s="22">
        <v>0</v>
      </c>
      <c r="P24" s="24">
        <v>8940.8</v>
      </c>
      <c r="Q24" s="36">
        <f t="shared" si="0"/>
        <v>64062.619999999995</v>
      </c>
    </row>
    <row r="25" spans="1:17" ht="12.75">
      <c r="A25" s="14" t="s">
        <v>49</v>
      </c>
      <c r="B25" s="93">
        <v>95738.59</v>
      </c>
      <c r="C25" s="94"/>
      <c r="D25" s="30">
        <v>98461.94</v>
      </c>
      <c r="E25" s="31"/>
      <c r="F25" s="24">
        <v>6649.719999999999</v>
      </c>
      <c r="G25" s="24">
        <v>9563.94</v>
      </c>
      <c r="H25" s="35">
        <v>10058.4</v>
      </c>
      <c r="I25" s="24">
        <v>3800</v>
      </c>
      <c r="J25" s="24">
        <v>7264.4</v>
      </c>
      <c r="K25" s="24">
        <v>12293.6</v>
      </c>
      <c r="L25" s="24">
        <f>523.96+3131.83</f>
        <v>3655.79</v>
      </c>
      <c r="M25" s="24">
        <f>37500+15200</f>
        <v>52700</v>
      </c>
      <c r="N25" s="22">
        <v>0</v>
      </c>
      <c r="O25" s="22">
        <v>0</v>
      </c>
      <c r="P25" s="24">
        <v>8940.8</v>
      </c>
      <c r="Q25" s="36">
        <f t="shared" si="0"/>
        <v>114926.65000000001</v>
      </c>
    </row>
    <row r="26" spans="1:17" ht="12.75">
      <c r="A26" s="40" t="s">
        <v>17</v>
      </c>
      <c r="B26" s="93">
        <v>0</v>
      </c>
      <c r="C26" s="94"/>
      <c r="D26" s="30">
        <f>2700+2700+2700+2700</f>
        <v>10800</v>
      </c>
      <c r="E26" s="18"/>
      <c r="F26" s="24"/>
      <c r="G26" s="24"/>
      <c r="H26" s="24"/>
      <c r="I26" s="24"/>
      <c r="J26" s="24"/>
      <c r="K26" s="24"/>
      <c r="L26" s="24"/>
      <c r="M26" s="24"/>
      <c r="N26" s="22"/>
      <c r="O26" s="22"/>
      <c r="P26" s="24"/>
      <c r="Q26" s="36"/>
    </row>
    <row r="27" spans="1:17" ht="12.75">
      <c r="A27" s="40" t="s">
        <v>3</v>
      </c>
      <c r="B27" s="93">
        <v>0</v>
      </c>
      <c r="C27" s="94"/>
      <c r="D27" s="30">
        <v>16800</v>
      </c>
      <c r="E27" s="18"/>
      <c r="F27" s="24"/>
      <c r="G27" s="24"/>
      <c r="H27" s="24"/>
      <c r="I27" s="24"/>
      <c r="J27" s="24"/>
      <c r="K27" s="24"/>
      <c r="L27" s="24"/>
      <c r="M27" s="24"/>
      <c r="N27" s="22"/>
      <c r="O27" s="22"/>
      <c r="P27" s="24"/>
      <c r="Q27" s="36"/>
    </row>
    <row r="28" spans="1:17" ht="12.75">
      <c r="A28" s="40" t="s">
        <v>4</v>
      </c>
      <c r="B28" s="93">
        <v>0</v>
      </c>
      <c r="C28" s="94"/>
      <c r="D28" s="30">
        <f>7000+2800</f>
        <v>9800</v>
      </c>
      <c r="E28" s="18"/>
      <c r="F28" s="24"/>
      <c r="G28" s="24"/>
      <c r="H28" s="24"/>
      <c r="I28" s="24"/>
      <c r="J28" s="24"/>
      <c r="K28" s="24"/>
      <c r="L28" s="24"/>
      <c r="M28" s="24"/>
      <c r="N28" s="22"/>
      <c r="O28" s="22"/>
      <c r="P28" s="24"/>
      <c r="Q28" s="36"/>
    </row>
    <row r="29" spans="1:19" ht="12.75">
      <c r="A29" s="40" t="s">
        <v>57</v>
      </c>
      <c r="B29" s="93">
        <v>0</v>
      </c>
      <c r="C29" s="94"/>
      <c r="D29" s="30">
        <f>4200+4200+8400</f>
        <v>16800</v>
      </c>
      <c r="E29" s="18"/>
      <c r="F29" s="24"/>
      <c r="G29" s="24"/>
      <c r="H29" s="24"/>
      <c r="I29" s="24"/>
      <c r="J29" s="24"/>
      <c r="K29" s="24"/>
      <c r="L29" s="24"/>
      <c r="M29" s="24"/>
      <c r="N29" s="22"/>
      <c r="O29" s="22"/>
      <c r="P29" s="24"/>
      <c r="Q29" s="36"/>
      <c r="S29" s="3"/>
    </row>
    <row r="30" spans="1:17" ht="12.75">
      <c r="A30" s="40" t="s">
        <v>18</v>
      </c>
      <c r="B30" s="93">
        <v>0</v>
      </c>
      <c r="C30" s="94"/>
      <c r="D30" s="30">
        <f>1200+1200+1200+1200</f>
        <v>4800</v>
      </c>
      <c r="E30" s="18"/>
      <c r="F30" s="24"/>
      <c r="G30" s="24"/>
      <c r="H30" s="24"/>
      <c r="I30" s="24"/>
      <c r="J30" s="24"/>
      <c r="K30" s="24"/>
      <c r="L30" s="24"/>
      <c r="M30" s="24"/>
      <c r="N30" s="22"/>
      <c r="O30" s="22"/>
      <c r="P30" s="24"/>
      <c r="Q30" s="36"/>
    </row>
    <row r="31" spans="1:17" ht="12.75">
      <c r="A31" s="32" t="s">
        <v>2</v>
      </c>
      <c r="B31" s="95">
        <f>SUM(B14:B30)</f>
        <v>1210098.56</v>
      </c>
      <c r="C31" s="96"/>
      <c r="D31" s="23">
        <f>SUM(D14:D30)</f>
        <v>1260467.7</v>
      </c>
      <c r="E31" s="15"/>
      <c r="F31" s="23">
        <f aca="true" t="shared" si="1" ref="F31:Q31">SUM(F14:F30)</f>
        <v>79796.64</v>
      </c>
      <c r="G31" s="23">
        <f t="shared" si="1"/>
        <v>122022.28000000001</v>
      </c>
      <c r="H31" s="23">
        <f t="shared" si="1"/>
        <v>120700.79999999997</v>
      </c>
      <c r="I31" s="23">
        <f t="shared" si="1"/>
        <v>25800</v>
      </c>
      <c r="J31" s="23">
        <f t="shared" si="1"/>
        <v>87172.79999999999</v>
      </c>
      <c r="K31" s="23">
        <f t="shared" si="1"/>
        <v>147523.20000000004</v>
      </c>
      <c r="L31" s="23">
        <f t="shared" si="1"/>
        <v>99818.63199999998</v>
      </c>
      <c r="M31" s="23">
        <f t="shared" si="1"/>
        <v>78664</v>
      </c>
      <c r="N31" s="23">
        <f t="shared" si="1"/>
        <v>215038</v>
      </c>
      <c r="O31" s="23">
        <f t="shared" si="1"/>
        <v>130882</v>
      </c>
      <c r="P31" s="23">
        <f t="shared" si="1"/>
        <v>107289.60000000002</v>
      </c>
      <c r="Q31" s="37">
        <f t="shared" si="1"/>
        <v>1214707.952</v>
      </c>
    </row>
    <row r="32" spans="1:17" ht="12.7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 t="s">
        <v>50</v>
      </c>
      <c r="P32" s="90">
        <f>E12+D31-Q31</f>
        <v>140785.1198</v>
      </c>
      <c r="Q32" s="90"/>
    </row>
    <row r="33" spans="2:18" ht="12.75">
      <c r="B33" t="s">
        <v>13</v>
      </c>
      <c r="C33">
        <v>1500</v>
      </c>
      <c r="D33" t="s">
        <v>61</v>
      </c>
      <c r="G33" s="43"/>
      <c r="H33" s="43"/>
      <c r="I33" s="43"/>
      <c r="J33" s="43"/>
      <c r="K33" s="43"/>
      <c r="L33" s="43"/>
      <c r="M33" s="44"/>
      <c r="N33" s="44"/>
      <c r="O33" s="2"/>
      <c r="R33" s="3"/>
    </row>
    <row r="34" spans="2:18" ht="12.75">
      <c r="B34" t="s">
        <v>7</v>
      </c>
      <c r="C34">
        <v>1000</v>
      </c>
      <c r="D34" t="s">
        <v>62</v>
      </c>
      <c r="R34" s="42"/>
    </row>
    <row r="35" spans="2:17" ht="12.75">
      <c r="B35" t="s">
        <v>9</v>
      </c>
      <c r="C35">
        <v>14964</v>
      </c>
      <c r="D35" t="s">
        <v>63</v>
      </c>
      <c r="J35" s="39" t="s">
        <v>5</v>
      </c>
      <c r="K35" s="39">
        <f>7317.52+5722.12</f>
        <v>13039.64</v>
      </c>
      <c r="L35" s="39" t="s">
        <v>55</v>
      </c>
      <c r="M35" s="39">
        <v>2434.86</v>
      </c>
      <c r="N35" s="39" t="s">
        <v>58</v>
      </c>
      <c r="O35" s="39">
        <v>2660.16</v>
      </c>
      <c r="P35" s="39" t="s">
        <v>56</v>
      </c>
      <c r="Q35" s="3"/>
    </row>
    <row r="36" spans="2:17" ht="12.75">
      <c r="B36" t="s">
        <v>11</v>
      </c>
      <c r="C36">
        <v>3500</v>
      </c>
      <c r="D36" s="42" t="s">
        <v>64</v>
      </c>
      <c r="J36" s="39" t="s">
        <v>1</v>
      </c>
      <c r="K36" s="39">
        <v>448.55</v>
      </c>
      <c r="L36" s="39" t="s">
        <v>55</v>
      </c>
      <c r="M36" s="39">
        <v>1730.16</v>
      </c>
      <c r="N36" s="39" t="s">
        <v>58</v>
      </c>
      <c r="O36" s="39">
        <v>2823.04</v>
      </c>
      <c r="P36" s="39" t="s">
        <v>56</v>
      </c>
      <c r="Q36" s="3"/>
    </row>
    <row r="37" spans="3:16" ht="12.75">
      <c r="C37">
        <v>3000</v>
      </c>
      <c r="D37" t="s">
        <v>65</v>
      </c>
      <c r="J37" s="39" t="s">
        <v>13</v>
      </c>
      <c r="K37" s="39">
        <v>6457.7</v>
      </c>
      <c r="L37" s="39" t="s">
        <v>55</v>
      </c>
      <c r="M37" s="39">
        <v>2468.88</v>
      </c>
      <c r="N37" s="39" t="s">
        <v>58</v>
      </c>
      <c r="O37" s="39">
        <v>12543.65</v>
      </c>
      <c r="P37" s="39" t="s">
        <v>56</v>
      </c>
    </row>
    <row r="38" spans="2:16" ht="12.75">
      <c r="B38" t="s">
        <v>14</v>
      </c>
      <c r="C38">
        <v>2000</v>
      </c>
      <c r="D38" t="s">
        <v>66</v>
      </c>
      <c r="J38" s="39" t="s">
        <v>6</v>
      </c>
      <c r="K38" s="39">
        <v>1161.81</v>
      </c>
      <c r="L38" s="39" t="s">
        <v>55</v>
      </c>
      <c r="M38" s="39">
        <v>1321.92</v>
      </c>
      <c r="N38" s="39" t="s">
        <v>58</v>
      </c>
      <c r="O38" s="39">
        <v>0</v>
      </c>
      <c r="P38" s="39" t="s">
        <v>56</v>
      </c>
    </row>
    <row r="39" spans="2:16" ht="12.75">
      <c r="B39" t="s">
        <v>16</v>
      </c>
      <c r="C39">
        <v>7500</v>
      </c>
      <c r="D39" t="s">
        <v>67</v>
      </c>
      <c r="J39" s="39" t="s">
        <v>7</v>
      </c>
      <c r="K39" s="39">
        <v>2234.25</v>
      </c>
      <c r="L39" s="39" t="s">
        <v>55</v>
      </c>
      <c r="M39" s="39">
        <v>2046.06</v>
      </c>
      <c r="N39" s="39" t="s">
        <v>58</v>
      </c>
      <c r="O39" s="39">
        <v>0</v>
      </c>
      <c r="P39" s="39" t="s">
        <v>56</v>
      </c>
    </row>
    <row r="40" spans="3:16" ht="12.75">
      <c r="C40">
        <v>30000</v>
      </c>
      <c r="D40" t="s">
        <v>70</v>
      </c>
      <c r="E40" s="42"/>
      <c r="J40" s="39" t="s">
        <v>8</v>
      </c>
      <c r="K40" s="39">
        <v>3217.32</v>
      </c>
      <c r="L40" s="39" t="s">
        <v>55</v>
      </c>
      <c r="M40" s="39">
        <v>3450.6</v>
      </c>
      <c r="N40" s="39" t="s">
        <v>58</v>
      </c>
      <c r="O40" s="39">
        <v>0</v>
      </c>
      <c r="P40" s="39" t="s">
        <v>56</v>
      </c>
    </row>
    <row r="41" spans="3:16" ht="12.75">
      <c r="C41">
        <v>13000</v>
      </c>
      <c r="D41" t="s">
        <v>68</v>
      </c>
      <c r="F41" s="42"/>
      <c r="J41" s="39" t="s">
        <v>9</v>
      </c>
      <c r="K41" s="39">
        <v>2784.9</v>
      </c>
      <c r="L41" s="39" t="s">
        <v>55</v>
      </c>
      <c r="M41" s="39">
        <v>873.08</v>
      </c>
      <c r="N41" s="39" t="s">
        <v>58</v>
      </c>
      <c r="O41" s="39">
        <v>0</v>
      </c>
      <c r="P41" s="39" t="s">
        <v>56</v>
      </c>
    </row>
    <row r="42" spans="3:16" ht="12.75">
      <c r="C42">
        <v>2200</v>
      </c>
      <c r="D42" t="s">
        <v>69</v>
      </c>
      <c r="J42" s="39" t="s">
        <v>10</v>
      </c>
      <c r="K42" s="39">
        <v>4919.99</v>
      </c>
      <c r="L42" s="39" t="s">
        <v>55</v>
      </c>
      <c r="M42" s="39">
        <v>1328.012</v>
      </c>
      <c r="N42" s="39" t="s">
        <v>58</v>
      </c>
      <c r="O42" s="39">
        <v>11487.84</v>
      </c>
      <c r="P42" s="39" t="s">
        <v>56</v>
      </c>
    </row>
    <row r="43" spans="10:17" ht="12.75">
      <c r="J43" s="39" t="s">
        <v>11</v>
      </c>
      <c r="K43" s="39">
        <v>4081.58</v>
      </c>
      <c r="L43" s="39" t="s">
        <v>55</v>
      </c>
      <c r="M43" s="39">
        <v>865.26</v>
      </c>
      <c r="N43" s="39" t="s">
        <v>58</v>
      </c>
      <c r="O43" s="39">
        <v>6688.3</v>
      </c>
      <c r="P43" s="39" t="s">
        <v>56</v>
      </c>
      <c r="Q43" s="3"/>
    </row>
    <row r="44" spans="10:16" ht="12.75">
      <c r="J44" s="39" t="s">
        <v>14</v>
      </c>
      <c r="K44" s="39">
        <v>1451.56</v>
      </c>
      <c r="L44" s="39" t="s">
        <v>55</v>
      </c>
      <c r="M44" s="39">
        <v>80.96</v>
      </c>
      <c r="N44" s="39" t="s">
        <v>58</v>
      </c>
      <c r="O44" s="39">
        <v>0</v>
      </c>
      <c r="P44" s="39" t="s">
        <v>56</v>
      </c>
    </row>
    <row r="45" spans="10:16" ht="12.75">
      <c r="J45" s="39" t="s">
        <v>15</v>
      </c>
      <c r="K45" s="39">
        <v>708.92</v>
      </c>
      <c r="L45" s="39" t="s">
        <v>55</v>
      </c>
      <c r="M45" s="39">
        <v>2853.84</v>
      </c>
      <c r="N45" s="39" t="s">
        <v>58</v>
      </c>
      <c r="O45" s="39">
        <v>0</v>
      </c>
      <c r="P45" s="39" t="s">
        <v>56</v>
      </c>
    </row>
    <row r="46" spans="10:16" ht="12.75">
      <c r="J46" s="39" t="s">
        <v>16</v>
      </c>
      <c r="K46" s="39">
        <v>523.96</v>
      </c>
      <c r="L46" s="39" t="s">
        <v>55</v>
      </c>
      <c r="M46" s="39">
        <v>3131.83</v>
      </c>
      <c r="N46" s="39" t="s">
        <v>58</v>
      </c>
      <c r="O46" s="39">
        <v>0</v>
      </c>
      <c r="P46" s="39" t="s">
        <v>56</v>
      </c>
    </row>
    <row r="47" spans="11:18" ht="12.75">
      <c r="K47" s="42"/>
      <c r="M47" s="42"/>
      <c r="O47" s="42"/>
      <c r="R47" s="3"/>
    </row>
  </sheetData>
  <sheetProtection/>
  <mergeCells count="47">
    <mergeCell ref="B20:C20"/>
    <mergeCell ref="P5:P7"/>
    <mergeCell ref="Q5:Q7"/>
    <mergeCell ref="F9:M9"/>
    <mergeCell ref="B6:B7"/>
    <mergeCell ref="G6:G7"/>
    <mergeCell ref="H6:H7"/>
    <mergeCell ref="I6:I7"/>
    <mergeCell ref="B16:C16"/>
    <mergeCell ref="B17:C17"/>
    <mergeCell ref="A2:Q2"/>
    <mergeCell ref="A3:Q3"/>
    <mergeCell ref="A4:E4"/>
    <mergeCell ref="F4:P4"/>
    <mergeCell ref="B5:E5"/>
    <mergeCell ref="B15:C15"/>
    <mergeCell ref="N5:O6"/>
    <mergeCell ref="J6:J7"/>
    <mergeCell ref="K6:K7"/>
    <mergeCell ref="L6:M6"/>
    <mergeCell ref="B18:C18"/>
    <mergeCell ref="B14:C14"/>
    <mergeCell ref="C6:C7"/>
    <mergeCell ref="D6:D7"/>
    <mergeCell ref="E6:E7"/>
    <mergeCell ref="F6:F7"/>
    <mergeCell ref="A9:D9"/>
    <mergeCell ref="F5:M5"/>
    <mergeCell ref="B24:C24"/>
    <mergeCell ref="B21:C21"/>
    <mergeCell ref="B22:C22"/>
    <mergeCell ref="N9:O9"/>
    <mergeCell ref="A10:E10"/>
    <mergeCell ref="A11:E11"/>
    <mergeCell ref="F11:Q11"/>
    <mergeCell ref="A12:D12"/>
    <mergeCell ref="B13:C13"/>
    <mergeCell ref="B25:C25"/>
    <mergeCell ref="B19:C19"/>
    <mergeCell ref="B23:C23"/>
    <mergeCell ref="P32:Q32"/>
    <mergeCell ref="B26:C26"/>
    <mergeCell ref="B27:C27"/>
    <mergeCell ref="B28:C28"/>
    <mergeCell ref="B29:C29"/>
    <mergeCell ref="B30:C30"/>
    <mergeCell ref="B31:C31"/>
  </mergeCells>
  <printOptions/>
  <pageMargins left="0.3958333333333333" right="0.22916666666666666" top="0.19791666666666666" bottom="0.75" header="0.3" footer="0.3"/>
  <pageSetup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2021-09-20T07:42:14Z</cp:lastPrinted>
  <dcterms:created xsi:type="dcterms:W3CDTF">2007-02-04T12:22:59Z</dcterms:created>
  <dcterms:modified xsi:type="dcterms:W3CDTF">2022-02-10T06:50:55Z</dcterms:modified>
  <cp:category/>
  <cp:version/>
  <cp:contentType/>
  <cp:contentStatus/>
</cp:coreProperties>
</file>