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480" windowHeight="10365" activeTab="0"/>
  </bookViews>
  <sheets>
    <sheet name="2021" sheetId="1" r:id="rId1"/>
  </sheets>
  <definedNames>
    <definedName name="_xlnm.Print_Area" localSheetId="0">'2021'!$B$29:$P$42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2750-материалы на субботник</t>
        </r>
      </text>
    </comment>
    <comment ref="N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150р-замок навесной в подвал
10062-покос 2р</t>
        </r>
      </text>
    </comment>
    <comment ref="K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2995-разовая премия</t>
        </r>
      </text>
    </comment>
  </commentList>
</comments>
</file>

<file path=xl/sharedStrings.xml><?xml version="1.0" encoding="utf-8"?>
<sst xmlns="http://schemas.openxmlformats.org/spreadsheetml/2006/main" count="91" uniqueCount="60">
  <si>
    <t>Содержание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</si>
  <si>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</si>
  <si>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</si>
  <si>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</si>
  <si>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</si>
  <si>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</si>
  <si>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</si>
  <si>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</si>
  <si>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</si>
  <si>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</si>
  <si>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</si>
  <si>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</si>
  <si>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</si>
  <si>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</t>
  </si>
  <si>
    <t>итого</t>
  </si>
  <si>
    <t>тариф</t>
  </si>
  <si>
    <t>ИТОГО</t>
  </si>
  <si>
    <t>х/в</t>
  </si>
  <si>
    <t>долг</t>
  </si>
  <si>
    <t>Наименование видов работ (услуги)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</si>
  <si>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</si>
  <si>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</si>
  <si>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</si>
  <si>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</si>
  <si>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</si>
  <si>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</si>
  <si>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</si>
  <si>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</si>
  <si>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</si>
  <si>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</si>
  <si>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</si>
  <si>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</si>
  <si>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</si>
  <si>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</si>
  <si>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</si>
  <si>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</si>
  <si>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</si>
  <si>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</si>
  <si>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</si>
  <si>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</si>
  <si>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</si>
  <si>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</si>
  <si>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</si>
  <si>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</si>
  <si>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</si>
  <si>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</si>
  <si>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</si>
  <si>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</si>
  <si>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</si>
  <si>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</si>
  <si>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</si>
  <si>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</si>
  <si>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</si>
  <si>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</si>
  <si>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 xml:space="preserve">Работы по содержанию земельного участка </t>
  </si>
  <si>
    <t>общехозяйственные расходы</t>
  </si>
  <si>
    <t>Информация о доходах и расходах по дому __Тургенева 5__на 2021год.</t>
  </si>
  <si>
    <t>материалы на субботник</t>
  </si>
  <si>
    <t>замок навесной в подвал</t>
  </si>
  <si>
    <t>покос 2р 14.05, 24.07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</si>
</sst>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&quot;р.&quot;"/>
    <numFmt numFmtId="180" formatCode="#,##0.00&quot;р.&quot;"/>
    <numFmt numFmtId="181" formatCode="0.0000"/>
    <numFmt numFmtId="182" formatCode="_-* #,##0.0&quot;р.&quot;_-;\-* #,##0.0&quot;р.&quot;_-;_-* &quot;-&quot;&quot;р.&quot;_-;_-@_-"/>
    <numFmt numFmtId="183" formatCode="_-* #,##0.00&quot;р.&quot;_-;\-* #,##0.00&quot;р.&quot;_-;_-* &quot;-&quot;&quot;р.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wrapText="1"/>
    </xf>
    <xf numFmtId="2" fontId="5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5" fillId="7" borderId="13" xfId="0" applyNumberFormat="1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/>
    </xf>
    <xf numFmtId="2" fontId="5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2" fontId="5" fillId="13" borderId="10" xfId="0" applyNumberFormat="1" applyFont="1" applyFill="1" applyBorder="1" applyAlignment="1">
      <alignment/>
    </xf>
    <xf numFmtId="172" fontId="5" fillId="13" borderId="13" xfId="0" applyNumberFormat="1" applyFont="1" applyFill="1" applyBorder="1" applyAlignment="1">
      <alignment/>
    </xf>
    <xf numFmtId="4" fontId="5" fillId="13" borderId="10" xfId="0" applyNumberFormat="1" applyFont="1" applyFill="1" applyBorder="1" applyAlignment="1">
      <alignment/>
    </xf>
    <xf numFmtId="172" fontId="5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5" fillId="9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vertical="top" textRotation="90" wrapText="1"/>
    </xf>
    <xf numFmtId="2" fontId="8" fillId="32" borderId="10" xfId="0" applyNumberFormat="1" applyFont="1" applyFill="1" applyBorder="1" applyAlignment="1">
      <alignment vertical="top" wrapText="1"/>
    </xf>
    <xf numFmtId="2" fontId="5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4" fontId="5" fillId="9" borderId="10" xfId="0" applyNumberFormat="1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172" fontId="5" fillId="9" borderId="10" xfId="0" applyNumberFormat="1" applyFont="1" applyFill="1" applyBorder="1" applyAlignment="1">
      <alignment/>
    </xf>
    <xf numFmtId="172" fontId="3" fillId="7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/>
    </xf>
    <xf numFmtId="172" fontId="5" fillId="13" borderId="0" xfId="0" applyNumberFormat="1" applyFont="1" applyFill="1" applyBorder="1" applyAlignment="1">
      <alignment/>
    </xf>
    <xf numFmtId="2" fontId="8" fillId="32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10" fillId="32" borderId="10" xfId="0" applyNumberFormat="1" applyFont="1" applyFill="1" applyBorder="1" applyAlignment="1">
      <alignment wrapText="1"/>
    </xf>
    <xf numFmtId="2" fontId="8" fillId="0" borderId="10" xfId="0" applyNumberFormat="1" applyFont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2" fontId="5" fillId="13" borderId="17" xfId="0" applyNumberFormat="1" applyFont="1" applyFill="1" applyBorder="1" applyAlignment="1">
      <alignment horizontal="center" vertical="top" wrapText="1"/>
    </xf>
    <xf numFmtId="2" fontId="5" fillId="13" borderId="15" xfId="0" applyNumberFormat="1" applyFont="1" applyFill="1" applyBorder="1" applyAlignment="1">
      <alignment horizontal="center" vertical="top" wrapText="1"/>
    </xf>
    <xf numFmtId="172" fontId="5" fillId="34" borderId="16" xfId="0" applyNumberFormat="1" applyFont="1" applyFill="1" applyBorder="1" applyAlignment="1">
      <alignment horizontal="center"/>
    </xf>
    <xf numFmtId="172" fontId="5" fillId="34" borderId="15" xfId="0" applyNumberFormat="1" applyFont="1" applyFill="1" applyBorder="1" applyAlignment="1">
      <alignment horizontal="center"/>
    </xf>
    <xf numFmtId="172" fontId="9" fillId="0" borderId="18" xfId="0" applyNumberFormat="1" applyFont="1" applyFill="1" applyBorder="1" applyAlignment="1">
      <alignment horizontal="center"/>
    </xf>
    <xf numFmtId="172" fontId="5" fillId="36" borderId="16" xfId="0" applyNumberFormat="1" applyFont="1" applyFill="1" applyBorder="1" applyAlignment="1">
      <alignment horizontal="center"/>
    </xf>
    <xf numFmtId="172" fontId="5" fillId="36" borderId="15" xfId="0" applyNumberFormat="1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15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2" fontId="2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vertical="top" textRotation="90" wrapText="1"/>
    </xf>
    <xf numFmtId="2" fontId="5" fillId="0" borderId="13" xfId="0" applyNumberFormat="1" applyFont="1" applyBorder="1" applyAlignment="1">
      <alignment horizontal="left" vertical="top" textRotation="90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R43"/>
  <sheetViews>
    <sheetView tabSelected="1" workbookViewId="0" topLeftCell="A1">
      <selection activeCell="Q29" sqref="Q29"/>
    </sheetView>
  </sheetViews>
  <sheetFormatPr defaultColWidth="9.140625" defaultRowHeight="15"/>
  <cols>
    <col min="10" max="10" width="10.421875" style="0" customWidth="1"/>
    <col min="18" max="18" width="10.7109375" style="0" bestFit="1" customWidth="1"/>
  </cols>
  <sheetData>
    <row r="2" spans="1:18" ht="15.75">
      <c r="A2" s="72" t="s">
        <v>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1:18" ht="15">
      <c r="A4" s="74"/>
      <c r="B4" s="75"/>
      <c r="C4" s="75"/>
      <c r="D4" s="75"/>
      <c r="E4" s="76"/>
      <c r="F4" s="77" t="s">
        <v>19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1"/>
    </row>
    <row r="5" spans="1:18" ht="15">
      <c r="A5" s="3"/>
      <c r="B5" s="80" t="s">
        <v>15</v>
      </c>
      <c r="C5" s="81"/>
      <c r="D5" s="81"/>
      <c r="E5" s="82"/>
      <c r="F5" s="83" t="s">
        <v>0</v>
      </c>
      <c r="G5" s="84"/>
      <c r="H5" s="84"/>
      <c r="I5" s="84"/>
      <c r="J5" s="84"/>
      <c r="K5" s="84"/>
      <c r="L5" s="84"/>
      <c r="M5" s="84"/>
      <c r="N5" s="84"/>
      <c r="O5" s="85" t="s">
        <v>20</v>
      </c>
      <c r="P5" s="86"/>
      <c r="Q5" s="91" t="s">
        <v>21</v>
      </c>
      <c r="R5" s="94" t="s">
        <v>16</v>
      </c>
    </row>
    <row r="6" spans="1:18" ht="15">
      <c r="A6" s="4"/>
      <c r="B6" s="66" t="s">
        <v>22</v>
      </c>
      <c r="C6" s="66" t="s">
        <v>13</v>
      </c>
      <c r="D6" s="66" t="s">
        <v>49</v>
      </c>
      <c r="E6" s="68" t="s">
        <v>14</v>
      </c>
      <c r="F6" s="89" t="s">
        <v>23</v>
      </c>
      <c r="G6" s="89" t="s">
        <v>54</v>
      </c>
      <c r="H6" s="89" t="s">
        <v>24</v>
      </c>
      <c r="I6" s="89" t="s">
        <v>25</v>
      </c>
      <c r="J6" s="89" t="s">
        <v>26</v>
      </c>
      <c r="K6" s="89" t="s">
        <v>27</v>
      </c>
      <c r="L6" s="89" t="s">
        <v>55</v>
      </c>
      <c r="M6" s="63" t="s">
        <v>28</v>
      </c>
      <c r="N6" s="65"/>
      <c r="O6" s="87"/>
      <c r="P6" s="88"/>
      <c r="Q6" s="92"/>
      <c r="R6" s="95"/>
    </row>
    <row r="7" spans="1:18" ht="94.5">
      <c r="A7" s="6"/>
      <c r="B7" s="67"/>
      <c r="C7" s="67"/>
      <c r="D7" s="67"/>
      <c r="E7" s="69"/>
      <c r="F7" s="90"/>
      <c r="G7" s="90"/>
      <c r="H7" s="90"/>
      <c r="I7" s="90"/>
      <c r="J7" s="90"/>
      <c r="K7" s="90"/>
      <c r="L7" s="90"/>
      <c r="M7" s="23" t="s">
        <v>50</v>
      </c>
      <c r="N7" s="23" t="s">
        <v>52</v>
      </c>
      <c r="O7" s="5" t="s">
        <v>29</v>
      </c>
      <c r="P7" s="5" t="s">
        <v>30</v>
      </c>
      <c r="Q7" s="93"/>
      <c r="R7" s="96"/>
    </row>
    <row r="8" spans="1:18" ht="15">
      <c r="A8" s="38" t="s">
        <v>51</v>
      </c>
      <c r="B8" s="36">
        <v>13.4</v>
      </c>
      <c r="C8" s="36">
        <v>2</v>
      </c>
      <c r="D8" s="36">
        <v>1.6</v>
      </c>
      <c r="E8" s="8">
        <f>SUM(B8:D8)</f>
        <v>17</v>
      </c>
      <c r="F8" s="25">
        <v>1.2</v>
      </c>
      <c r="G8" s="25">
        <v>1.32</v>
      </c>
      <c r="H8" s="25">
        <v>1.8</v>
      </c>
      <c r="I8" s="25">
        <v>0.4</v>
      </c>
      <c r="J8" s="25">
        <v>4.08</v>
      </c>
      <c r="K8" s="25">
        <v>1.4</v>
      </c>
      <c r="L8" s="25">
        <v>2.2</v>
      </c>
      <c r="M8" s="25">
        <v>0</v>
      </c>
      <c r="N8" s="25">
        <v>1</v>
      </c>
      <c r="O8" s="24">
        <v>1</v>
      </c>
      <c r="P8" s="24">
        <v>1</v>
      </c>
      <c r="Q8" s="35">
        <v>1.6</v>
      </c>
      <c r="R8" s="39">
        <f>SUM(F8:Q8)</f>
        <v>17.000000000000004</v>
      </c>
    </row>
    <row r="9" spans="1:18" ht="24">
      <c r="A9" s="60" t="s">
        <v>31</v>
      </c>
      <c r="B9" s="61"/>
      <c r="C9" s="61"/>
      <c r="D9" s="62"/>
      <c r="E9" s="8">
        <v>2790.1</v>
      </c>
      <c r="F9" s="63" t="s">
        <v>32</v>
      </c>
      <c r="G9" s="64"/>
      <c r="H9" s="64"/>
      <c r="I9" s="64"/>
      <c r="J9" s="64"/>
      <c r="K9" s="64"/>
      <c r="L9" s="64"/>
      <c r="M9" s="64"/>
      <c r="N9" s="65"/>
      <c r="O9" s="70" t="s">
        <v>33</v>
      </c>
      <c r="P9" s="71"/>
      <c r="Q9" s="7" t="s">
        <v>34</v>
      </c>
      <c r="R9" s="7"/>
    </row>
    <row r="10" spans="1:18" ht="15">
      <c r="A10" s="48" t="s">
        <v>35</v>
      </c>
      <c r="B10" s="49"/>
      <c r="C10" s="49"/>
      <c r="D10" s="49"/>
      <c r="E10" s="50"/>
      <c r="F10" s="9">
        <f>E9*F8</f>
        <v>3348.12</v>
      </c>
      <c r="G10" s="9">
        <f>G8*E9</f>
        <v>3682.9320000000002</v>
      </c>
      <c r="H10" s="9">
        <f>E9*H8</f>
        <v>5022.18</v>
      </c>
      <c r="I10" s="9">
        <f>E9*I8</f>
        <v>1116.04</v>
      </c>
      <c r="J10" s="9">
        <f>E9*J8</f>
        <v>11383.608</v>
      </c>
      <c r="K10" s="9">
        <f>E9*K8</f>
        <v>3906.1399999999994</v>
      </c>
      <c r="L10" s="9">
        <f>E9*L8</f>
        <v>6138.22</v>
      </c>
      <c r="M10" s="9">
        <v>0</v>
      </c>
      <c r="N10" s="9">
        <f>E9*N8</f>
        <v>2790.1</v>
      </c>
      <c r="O10" s="9">
        <f>O8*E9</f>
        <v>2790.1</v>
      </c>
      <c r="P10" s="9">
        <f>P8*E9</f>
        <v>2790.1</v>
      </c>
      <c r="Q10" s="9">
        <f>E9*Q8</f>
        <v>4464.16</v>
      </c>
      <c r="R10" s="9">
        <f>F10+G10+H10+I10+J10+L10+M10+N10+O10+P10+Q10</f>
        <v>43525.56</v>
      </c>
    </row>
    <row r="11" spans="1:18" ht="15">
      <c r="A11" s="51" t="s">
        <v>36</v>
      </c>
      <c r="B11" s="51"/>
      <c r="C11" s="51"/>
      <c r="D11" s="51"/>
      <c r="E11" s="52"/>
      <c r="F11" s="53" t="s">
        <v>37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5"/>
    </row>
    <row r="12" spans="1:18" ht="15">
      <c r="A12" s="56" t="s">
        <v>38</v>
      </c>
      <c r="B12" s="56"/>
      <c r="C12" s="56"/>
      <c r="D12" s="57"/>
      <c r="E12" s="10">
        <v>8836.71679999982</v>
      </c>
      <c r="F12" s="40"/>
      <c r="G12" s="41"/>
      <c r="H12" s="11"/>
      <c r="I12" s="41"/>
      <c r="J12" s="41"/>
      <c r="K12" s="41"/>
      <c r="L12" s="41"/>
      <c r="M12" s="41"/>
      <c r="N12" s="41"/>
      <c r="O12" s="41"/>
      <c r="P12" s="41"/>
      <c r="Q12" s="41"/>
      <c r="R12" s="42"/>
    </row>
    <row r="13" spans="1:18" ht="15">
      <c r="A13" s="26"/>
      <c r="B13" s="58" t="s">
        <v>48</v>
      </c>
      <c r="C13" s="58"/>
      <c r="D13" s="27" t="s">
        <v>36</v>
      </c>
      <c r="E13" s="28" t="s">
        <v>18</v>
      </c>
      <c r="F13" s="40"/>
      <c r="G13" s="41"/>
      <c r="H13" s="11"/>
      <c r="I13" s="41"/>
      <c r="J13" s="41"/>
      <c r="K13" s="41"/>
      <c r="L13" s="41"/>
      <c r="M13" s="41"/>
      <c r="N13" s="41"/>
      <c r="O13" s="41"/>
      <c r="P13" s="41"/>
      <c r="Q13" s="41"/>
      <c r="R13" s="42"/>
    </row>
    <row r="14" spans="1:18" ht="15">
      <c r="A14" s="12" t="s">
        <v>39</v>
      </c>
      <c r="B14" s="46">
        <v>49471.16</v>
      </c>
      <c r="C14" s="59"/>
      <c r="D14" s="29">
        <f>41093.99+400</f>
        <v>41493.99</v>
      </c>
      <c r="E14" s="30"/>
      <c r="F14" s="13">
        <v>3348.12</v>
      </c>
      <c r="G14" s="13">
        <v>3969.756</v>
      </c>
      <c r="H14" s="14">
        <v>5022.18</v>
      </c>
      <c r="I14" s="13">
        <v>1500</v>
      </c>
      <c r="J14" s="13">
        <v>11543.532</v>
      </c>
      <c r="K14" s="13">
        <v>3968.955</v>
      </c>
      <c r="L14" s="13">
        <v>6138.22</v>
      </c>
      <c r="M14" s="13">
        <f>2391.12</f>
        <v>2391.12</v>
      </c>
      <c r="N14" s="13">
        <v>0</v>
      </c>
      <c r="O14" s="31">
        <v>5047</v>
      </c>
      <c r="P14" s="31">
        <v>0</v>
      </c>
      <c r="Q14" s="13">
        <v>4464.16</v>
      </c>
      <c r="R14" s="15">
        <f aca="true" t="shared" si="0" ref="R14:R25">SUM(F14:Q14)</f>
        <v>47393.043000000005</v>
      </c>
    </row>
    <row r="15" spans="1:18" ht="15">
      <c r="A15" s="12" t="s">
        <v>40</v>
      </c>
      <c r="B15" s="46">
        <v>49820.99</v>
      </c>
      <c r="C15" s="47"/>
      <c r="D15" s="29">
        <v>45605.67</v>
      </c>
      <c r="E15" s="30"/>
      <c r="F15" s="13">
        <v>3348.12</v>
      </c>
      <c r="G15" s="13">
        <v>3969.756</v>
      </c>
      <c r="H15" s="14">
        <v>5022.18</v>
      </c>
      <c r="I15" s="13">
        <v>1500</v>
      </c>
      <c r="J15" s="13">
        <v>11543.532</v>
      </c>
      <c r="K15" s="13">
        <v>3968.955</v>
      </c>
      <c r="L15" s="13">
        <v>6138.22</v>
      </c>
      <c r="M15" s="13">
        <f>850.5+804.33</f>
        <v>1654.83</v>
      </c>
      <c r="N15" s="13">
        <v>0</v>
      </c>
      <c r="O15" s="31">
        <v>0</v>
      </c>
      <c r="P15" s="31">
        <v>0</v>
      </c>
      <c r="Q15" s="13">
        <v>4464.16</v>
      </c>
      <c r="R15" s="15">
        <f t="shared" si="0"/>
        <v>41609.753</v>
      </c>
    </row>
    <row r="16" spans="1:18" ht="15">
      <c r="A16" s="12" t="s">
        <v>3</v>
      </c>
      <c r="B16" s="46">
        <v>49084.77</v>
      </c>
      <c r="C16" s="47"/>
      <c r="D16" s="29">
        <v>53717.83</v>
      </c>
      <c r="E16" s="30"/>
      <c r="F16" s="13">
        <v>3348.12</v>
      </c>
      <c r="G16" s="13">
        <v>3969.756</v>
      </c>
      <c r="H16" s="14">
        <v>5022.18</v>
      </c>
      <c r="I16" s="13">
        <v>1500</v>
      </c>
      <c r="J16" s="13">
        <v>11543.532</v>
      </c>
      <c r="K16" s="13">
        <v>3968.955</v>
      </c>
      <c r="L16" s="13">
        <v>6138.22</v>
      </c>
      <c r="M16" s="13">
        <f>2144.88+2881.98</f>
        <v>5026.860000000001</v>
      </c>
      <c r="N16" s="13">
        <v>0</v>
      </c>
      <c r="O16" s="31">
        <v>6801</v>
      </c>
      <c r="P16" s="31">
        <v>0</v>
      </c>
      <c r="Q16" s="13">
        <v>4464.16</v>
      </c>
      <c r="R16" s="15">
        <f t="shared" si="0"/>
        <v>51782.782999999996</v>
      </c>
    </row>
    <row r="17" spans="1:18" ht="15">
      <c r="A17" s="12" t="s">
        <v>41</v>
      </c>
      <c r="B17" s="46">
        <v>52456.7</v>
      </c>
      <c r="C17" s="47"/>
      <c r="D17" s="29">
        <v>41731.67</v>
      </c>
      <c r="E17" s="30"/>
      <c r="F17" s="13">
        <v>3348.12</v>
      </c>
      <c r="G17" s="13">
        <v>3969.756</v>
      </c>
      <c r="H17" s="14">
        <v>5022.18</v>
      </c>
      <c r="I17" s="13">
        <v>1000</v>
      </c>
      <c r="J17" s="13">
        <v>11543.532</v>
      </c>
      <c r="K17" s="13">
        <v>3968.955</v>
      </c>
      <c r="L17" s="13">
        <v>6138.22</v>
      </c>
      <c r="M17" s="13">
        <f>1876.77+3338.82</f>
        <v>5215.59</v>
      </c>
      <c r="N17" s="13">
        <v>2750</v>
      </c>
      <c r="O17" s="31">
        <v>0</v>
      </c>
      <c r="P17" s="31">
        <v>0</v>
      </c>
      <c r="Q17" s="13">
        <v>4464.16</v>
      </c>
      <c r="R17" s="15">
        <f t="shared" si="0"/>
        <v>47420.513000000006</v>
      </c>
    </row>
    <row r="18" spans="1:18" ht="15">
      <c r="A18" s="12" t="s">
        <v>5</v>
      </c>
      <c r="B18" s="46">
        <v>52645.64</v>
      </c>
      <c r="C18" s="47"/>
      <c r="D18" s="29">
        <v>42528.65</v>
      </c>
      <c r="E18" s="30"/>
      <c r="F18" s="13">
        <v>3348.12</v>
      </c>
      <c r="G18" s="13">
        <v>3969.756</v>
      </c>
      <c r="H18" s="14">
        <v>5022.18</v>
      </c>
      <c r="I18" s="13">
        <v>0</v>
      </c>
      <c r="J18" s="13">
        <v>11543.532</v>
      </c>
      <c r="K18" s="13">
        <v>3968.955</v>
      </c>
      <c r="L18" s="13">
        <v>6138.22</v>
      </c>
      <c r="M18" s="13">
        <f>983.07+1229.58</f>
        <v>2212.65</v>
      </c>
      <c r="N18" s="13">
        <v>0</v>
      </c>
      <c r="O18" s="31">
        <v>0</v>
      </c>
      <c r="P18" s="31">
        <v>0</v>
      </c>
      <c r="Q18" s="13">
        <v>4464.16</v>
      </c>
      <c r="R18" s="15">
        <f t="shared" si="0"/>
        <v>40667.573000000004</v>
      </c>
    </row>
    <row r="19" spans="1:18" ht="15">
      <c r="A19" s="12" t="s">
        <v>6</v>
      </c>
      <c r="B19" s="46">
        <v>49642.77</v>
      </c>
      <c r="C19" s="47"/>
      <c r="D19" s="29">
        <v>46230.34</v>
      </c>
      <c r="E19" s="30"/>
      <c r="F19" s="13">
        <v>3348.12</v>
      </c>
      <c r="G19" s="13">
        <v>3969.756</v>
      </c>
      <c r="H19" s="14">
        <v>5022.18</v>
      </c>
      <c r="I19" s="13">
        <v>0</v>
      </c>
      <c r="J19" s="13">
        <v>11543.532</v>
      </c>
      <c r="K19" s="13">
        <v>3968.955</v>
      </c>
      <c r="L19" s="13">
        <v>6138.22</v>
      </c>
      <c r="M19" s="13">
        <f>5898.42+3878.28</f>
        <v>9776.7</v>
      </c>
      <c r="N19" s="13">
        <v>0</v>
      </c>
      <c r="O19" s="31">
        <v>0</v>
      </c>
      <c r="P19" s="31">
        <v>0</v>
      </c>
      <c r="Q19" s="13">
        <v>4464.16</v>
      </c>
      <c r="R19" s="15">
        <f t="shared" si="0"/>
        <v>48231.62300000001</v>
      </c>
    </row>
    <row r="20" spans="1:18" ht="15">
      <c r="A20" s="12" t="s">
        <v>7</v>
      </c>
      <c r="B20" s="46">
        <v>57206.75</v>
      </c>
      <c r="C20" s="47"/>
      <c r="D20" s="29">
        <v>46054.01</v>
      </c>
      <c r="E20" s="30"/>
      <c r="F20" s="13">
        <v>3348.12</v>
      </c>
      <c r="G20" s="13">
        <v>3969.756</v>
      </c>
      <c r="H20" s="14">
        <v>5022.18</v>
      </c>
      <c r="I20" s="13">
        <v>0</v>
      </c>
      <c r="J20" s="13">
        <v>11543.532</v>
      </c>
      <c r="K20" s="13">
        <v>3968.955</v>
      </c>
      <c r="L20" s="13">
        <v>6138.22</v>
      </c>
      <c r="M20" s="13">
        <v>4058.12</v>
      </c>
      <c r="N20" s="13">
        <f>150+10062</f>
        <v>10212</v>
      </c>
      <c r="O20" s="31">
        <v>0</v>
      </c>
      <c r="P20" s="31">
        <v>0</v>
      </c>
      <c r="Q20" s="13">
        <v>4464.16</v>
      </c>
      <c r="R20" s="15">
        <f t="shared" si="0"/>
        <v>52725.043000000005</v>
      </c>
    </row>
    <row r="21" spans="1:18" ht="15">
      <c r="A21" s="12" t="s">
        <v>8</v>
      </c>
      <c r="B21" s="46">
        <v>51488.09</v>
      </c>
      <c r="C21" s="47"/>
      <c r="D21" s="29">
        <f>57301.48+400</f>
        <v>57701.48</v>
      </c>
      <c r="E21" s="30"/>
      <c r="F21" s="13">
        <v>3348.12</v>
      </c>
      <c r="G21" s="13">
        <v>3969.756</v>
      </c>
      <c r="H21" s="14">
        <v>5022.18</v>
      </c>
      <c r="I21" s="13">
        <v>0</v>
      </c>
      <c r="J21" s="13">
        <v>11543.532</v>
      </c>
      <c r="K21" s="13">
        <f>3968.955+2995</f>
        <v>6963.955</v>
      </c>
      <c r="L21" s="13">
        <v>6138.22</v>
      </c>
      <c r="M21" s="13">
        <v>1922.8</v>
      </c>
      <c r="N21" s="13">
        <v>0</v>
      </c>
      <c r="O21" s="31">
        <f>15681+1141</f>
        <v>16822</v>
      </c>
      <c r="P21" s="31">
        <v>0</v>
      </c>
      <c r="Q21" s="13">
        <v>4464.16</v>
      </c>
      <c r="R21" s="15">
        <f t="shared" si="0"/>
        <v>60194.723</v>
      </c>
    </row>
    <row r="22" spans="1:18" ht="15">
      <c r="A22" s="12" t="s">
        <v>42</v>
      </c>
      <c r="B22" s="46">
        <v>49352.81</v>
      </c>
      <c r="C22" s="47"/>
      <c r="D22" s="29">
        <v>44032.38</v>
      </c>
      <c r="E22" s="30"/>
      <c r="F22" s="13">
        <v>3348.12</v>
      </c>
      <c r="G22" s="13">
        <v>3969.756</v>
      </c>
      <c r="H22" s="14">
        <v>5022.18</v>
      </c>
      <c r="I22" s="14">
        <v>0</v>
      </c>
      <c r="J22" s="13">
        <v>11543.532</v>
      </c>
      <c r="K22" s="13">
        <v>3968.955</v>
      </c>
      <c r="L22" s="13">
        <v>6138.22</v>
      </c>
      <c r="M22" s="13">
        <f>464.15+1082.84</f>
        <v>1546.9899999999998</v>
      </c>
      <c r="N22" s="13">
        <v>0</v>
      </c>
      <c r="O22" s="31">
        <f>2729+3699+501</f>
        <v>6929</v>
      </c>
      <c r="P22" s="31">
        <v>0</v>
      </c>
      <c r="Q22" s="13">
        <v>4464.16</v>
      </c>
      <c r="R22" s="15">
        <f t="shared" si="0"/>
        <v>46930.913</v>
      </c>
    </row>
    <row r="23" spans="1:18" ht="15">
      <c r="A23" s="12" t="s">
        <v>43</v>
      </c>
      <c r="B23" s="46">
        <v>48977.09</v>
      </c>
      <c r="C23" s="47"/>
      <c r="D23" s="29">
        <f>55592.11+400</f>
        <v>55992.11</v>
      </c>
      <c r="E23" s="30"/>
      <c r="F23" s="13">
        <v>3348.12</v>
      </c>
      <c r="G23" s="13">
        <v>3969.756</v>
      </c>
      <c r="H23" s="14">
        <v>5022.18</v>
      </c>
      <c r="I23" s="13">
        <v>1500</v>
      </c>
      <c r="J23" s="13">
        <v>11543.532</v>
      </c>
      <c r="K23" s="13">
        <v>3968.955</v>
      </c>
      <c r="L23" s="13">
        <v>6138.22</v>
      </c>
      <c r="M23" s="13">
        <f>1206.79+2555.3</f>
        <v>3762.09</v>
      </c>
      <c r="N23" s="13">
        <v>0</v>
      </c>
      <c r="O23" s="31">
        <f>16928+2004</f>
        <v>18932</v>
      </c>
      <c r="P23" s="31">
        <v>0</v>
      </c>
      <c r="Q23" s="13">
        <v>4464.16</v>
      </c>
      <c r="R23" s="15">
        <f t="shared" si="0"/>
        <v>62649.013000000006</v>
      </c>
    </row>
    <row r="24" spans="1:18" ht="15">
      <c r="A24" s="12" t="s">
        <v>44</v>
      </c>
      <c r="B24" s="46">
        <v>51192.07</v>
      </c>
      <c r="C24" s="47"/>
      <c r="D24" s="29">
        <v>43660.83</v>
      </c>
      <c r="E24" s="30"/>
      <c r="F24" s="13">
        <v>3348.12</v>
      </c>
      <c r="G24" s="13">
        <v>3969.756</v>
      </c>
      <c r="H24" s="14">
        <v>5022.18</v>
      </c>
      <c r="I24" s="13">
        <v>1500</v>
      </c>
      <c r="J24" s="13">
        <v>11543.532</v>
      </c>
      <c r="K24" s="13">
        <v>3968.955</v>
      </c>
      <c r="L24" s="13">
        <v>6138.22</v>
      </c>
      <c r="M24" s="13">
        <f>7055.08+2190.98</f>
        <v>9246.06</v>
      </c>
      <c r="N24" s="13">
        <v>0</v>
      </c>
      <c r="O24" s="31">
        <v>0</v>
      </c>
      <c r="P24" s="31">
        <v>0</v>
      </c>
      <c r="Q24" s="13">
        <v>4464.16</v>
      </c>
      <c r="R24" s="15">
        <f t="shared" si="0"/>
        <v>49200.98299999999</v>
      </c>
    </row>
    <row r="25" spans="1:18" ht="15">
      <c r="A25" s="12" t="s">
        <v>45</v>
      </c>
      <c r="B25" s="46">
        <v>56676.09</v>
      </c>
      <c r="C25" s="47"/>
      <c r="D25" s="29">
        <v>55159.86</v>
      </c>
      <c r="E25" s="30"/>
      <c r="F25" s="13">
        <v>3348.12</v>
      </c>
      <c r="G25" s="13">
        <v>3969.756</v>
      </c>
      <c r="H25" s="14">
        <v>5022.18</v>
      </c>
      <c r="I25" s="13">
        <v>1500</v>
      </c>
      <c r="J25" s="13">
        <v>11543.532</v>
      </c>
      <c r="K25" s="13">
        <v>3968.955</v>
      </c>
      <c r="L25" s="13">
        <v>6138.22</v>
      </c>
      <c r="M25" s="13">
        <f>835.47+1347.78</f>
        <v>2183.25</v>
      </c>
      <c r="N25" s="13">
        <v>0</v>
      </c>
      <c r="O25" s="31">
        <v>0</v>
      </c>
      <c r="P25" s="31">
        <v>0</v>
      </c>
      <c r="Q25" s="13">
        <v>4464.16</v>
      </c>
      <c r="R25" s="15">
        <f t="shared" si="0"/>
        <v>42138.172999999995</v>
      </c>
    </row>
    <row r="26" spans="1:18" ht="24.75">
      <c r="A26" s="32" t="s">
        <v>46</v>
      </c>
      <c r="B26" s="46">
        <v>0</v>
      </c>
      <c r="C26" s="47"/>
      <c r="D26" s="29">
        <f>1800+1800+1800+1800</f>
        <v>7200</v>
      </c>
      <c r="E26" s="21"/>
      <c r="F26" s="13"/>
      <c r="G26" s="13"/>
      <c r="H26" s="13"/>
      <c r="I26" s="13"/>
      <c r="J26" s="13"/>
      <c r="K26" s="13"/>
      <c r="L26" s="13"/>
      <c r="M26" s="13"/>
      <c r="N26" s="13"/>
      <c r="O26" s="31"/>
      <c r="P26" s="31"/>
      <c r="Q26" s="13"/>
      <c r="R26" s="15"/>
    </row>
    <row r="27" spans="1:18" ht="15">
      <c r="A27" s="33" t="s">
        <v>14</v>
      </c>
      <c r="B27" s="43">
        <f>SUM(B14:B26)</f>
        <v>618014.9299999999</v>
      </c>
      <c r="C27" s="44"/>
      <c r="D27" s="22">
        <f>SUM(D14:D26)</f>
        <v>581108.82</v>
      </c>
      <c r="E27" s="16"/>
      <c r="F27" s="16">
        <f aca="true" t="shared" si="1" ref="F27:R27">SUM(F14:F26)</f>
        <v>40177.44</v>
      </c>
      <c r="G27" s="16">
        <f t="shared" si="1"/>
        <v>47637.07200000001</v>
      </c>
      <c r="H27" s="16">
        <f t="shared" si="1"/>
        <v>60266.16</v>
      </c>
      <c r="I27" s="16">
        <f t="shared" si="1"/>
        <v>10000</v>
      </c>
      <c r="J27" s="16">
        <f t="shared" si="1"/>
        <v>138522.38400000002</v>
      </c>
      <c r="K27" s="16">
        <f t="shared" si="1"/>
        <v>50622.460000000014</v>
      </c>
      <c r="L27" s="16">
        <f t="shared" si="1"/>
        <v>73658.64</v>
      </c>
      <c r="M27" s="22">
        <f t="shared" si="1"/>
        <v>48997.06</v>
      </c>
      <c r="N27" s="16">
        <f t="shared" si="1"/>
        <v>12962</v>
      </c>
      <c r="O27" s="22">
        <f t="shared" si="1"/>
        <v>54531</v>
      </c>
      <c r="P27" s="22">
        <f t="shared" si="1"/>
        <v>0</v>
      </c>
      <c r="Q27" s="16">
        <f t="shared" si="1"/>
        <v>53569.92000000001</v>
      </c>
      <c r="R27" s="17">
        <f t="shared" si="1"/>
        <v>590944.1359999999</v>
      </c>
    </row>
    <row r="28" spans="1:18" ht="1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 t="s">
        <v>47</v>
      </c>
      <c r="Q28" s="45">
        <f>E12+D27-R27</f>
        <v>-998.5992000001715</v>
      </c>
      <c r="R28" s="45"/>
    </row>
    <row r="29" spans="2:4" ht="15">
      <c r="B29" t="s">
        <v>4</v>
      </c>
      <c r="C29">
        <v>2750</v>
      </c>
      <c r="D29" t="s">
        <v>57</v>
      </c>
    </row>
    <row r="30" spans="2:4" ht="15">
      <c r="B30" t="s">
        <v>7</v>
      </c>
      <c r="C30">
        <v>150</v>
      </c>
      <c r="D30" t="s">
        <v>58</v>
      </c>
    </row>
    <row r="31" spans="3:16" ht="15">
      <c r="C31">
        <v>10062</v>
      </c>
      <c r="D31" t="s">
        <v>59</v>
      </c>
      <c r="K31" s="34" t="s">
        <v>1</v>
      </c>
      <c r="L31" s="34">
        <v>0</v>
      </c>
      <c r="M31" s="34" t="s">
        <v>17</v>
      </c>
      <c r="N31" s="34"/>
      <c r="O31" s="34">
        <v>2391.12</v>
      </c>
      <c r="P31" s="34" t="s">
        <v>53</v>
      </c>
    </row>
    <row r="32" spans="11:16" ht="15">
      <c r="K32" s="34" t="s">
        <v>2</v>
      </c>
      <c r="L32" s="34">
        <v>804.33</v>
      </c>
      <c r="M32" s="34" t="s">
        <v>17</v>
      </c>
      <c r="N32" s="34"/>
      <c r="O32" s="34">
        <v>850.5</v>
      </c>
      <c r="P32" s="34" t="s">
        <v>53</v>
      </c>
    </row>
    <row r="33" spans="11:16" ht="15">
      <c r="K33" s="34" t="s">
        <v>3</v>
      </c>
      <c r="L33" s="34">
        <v>2144.88</v>
      </c>
      <c r="M33" s="34" t="s">
        <v>17</v>
      </c>
      <c r="N33" s="34"/>
      <c r="O33" s="34">
        <v>2881.98</v>
      </c>
      <c r="P33" s="34" t="s">
        <v>53</v>
      </c>
    </row>
    <row r="34" spans="11:16" ht="15">
      <c r="K34" s="34" t="s">
        <v>4</v>
      </c>
      <c r="L34" s="34">
        <v>1876.77</v>
      </c>
      <c r="M34" s="34" t="s">
        <v>17</v>
      </c>
      <c r="N34" s="34"/>
      <c r="O34" s="34">
        <v>3338.82</v>
      </c>
      <c r="P34" s="34" t="s">
        <v>53</v>
      </c>
    </row>
    <row r="35" spans="11:16" ht="15">
      <c r="K35" s="34" t="s">
        <v>5</v>
      </c>
      <c r="L35" s="34">
        <v>983.07</v>
      </c>
      <c r="M35" s="34" t="s">
        <v>17</v>
      </c>
      <c r="N35" s="34"/>
      <c r="O35" s="34">
        <v>1229.58</v>
      </c>
      <c r="P35" s="34" t="s">
        <v>53</v>
      </c>
    </row>
    <row r="36" spans="11:16" ht="15">
      <c r="K36" s="34" t="s">
        <v>6</v>
      </c>
      <c r="L36" s="34">
        <v>5898.42</v>
      </c>
      <c r="M36" s="34" t="s">
        <v>17</v>
      </c>
      <c r="N36" s="34"/>
      <c r="O36" s="34">
        <v>3878.28</v>
      </c>
      <c r="P36" s="34" t="s">
        <v>53</v>
      </c>
    </row>
    <row r="37" spans="11:16" ht="15">
      <c r="K37" s="34" t="s">
        <v>7</v>
      </c>
      <c r="L37" s="34">
        <v>0</v>
      </c>
      <c r="M37" s="34" t="s">
        <v>17</v>
      </c>
      <c r="N37" s="34"/>
      <c r="O37" s="34">
        <v>4058.12</v>
      </c>
      <c r="P37" s="34" t="s">
        <v>53</v>
      </c>
    </row>
    <row r="38" spans="11:16" ht="15">
      <c r="K38" s="34" t="s">
        <v>8</v>
      </c>
      <c r="L38" s="34">
        <v>0</v>
      </c>
      <c r="M38" s="34" t="s">
        <v>17</v>
      </c>
      <c r="N38" s="34"/>
      <c r="O38" s="34">
        <v>1922.8</v>
      </c>
      <c r="P38" s="34" t="s">
        <v>53</v>
      </c>
    </row>
    <row r="39" spans="11:16" ht="15">
      <c r="K39" s="34" t="s">
        <v>9</v>
      </c>
      <c r="L39" s="34">
        <v>464.15</v>
      </c>
      <c r="M39" s="34" t="s">
        <v>17</v>
      </c>
      <c r="N39" s="34"/>
      <c r="O39" s="34">
        <v>1082.84</v>
      </c>
      <c r="P39" s="34" t="s">
        <v>53</v>
      </c>
    </row>
    <row r="40" spans="11:16" ht="15">
      <c r="K40" s="34" t="s">
        <v>10</v>
      </c>
      <c r="L40" s="34">
        <v>1206.79</v>
      </c>
      <c r="M40" s="34" t="s">
        <v>17</v>
      </c>
      <c r="N40" s="34"/>
      <c r="O40" s="34">
        <v>2555.3</v>
      </c>
      <c r="P40" s="34" t="s">
        <v>53</v>
      </c>
    </row>
    <row r="41" spans="11:16" ht="15">
      <c r="K41" s="34" t="s">
        <v>11</v>
      </c>
      <c r="L41" s="34">
        <v>7055.08</v>
      </c>
      <c r="M41" s="34" t="s">
        <v>17</v>
      </c>
      <c r="N41" s="34"/>
      <c r="O41" s="34">
        <v>2190.98</v>
      </c>
      <c r="P41" s="34" t="s">
        <v>53</v>
      </c>
    </row>
    <row r="42" spans="11:16" ht="15">
      <c r="K42" s="34" t="s">
        <v>12</v>
      </c>
      <c r="L42" s="34">
        <v>835.47</v>
      </c>
      <c r="M42" s="34" t="s">
        <v>17</v>
      </c>
      <c r="N42" s="34"/>
      <c r="O42" s="34">
        <v>1347.78</v>
      </c>
      <c r="P42" s="34" t="s">
        <v>53</v>
      </c>
    </row>
    <row r="43" spans="12:18" ht="15">
      <c r="L43" s="37"/>
      <c r="O43" s="37"/>
      <c r="Q43" s="2"/>
      <c r="R43" s="37"/>
    </row>
  </sheetData>
  <sheetProtection/>
  <mergeCells count="44">
    <mergeCell ref="Q5:Q7"/>
    <mergeCell ref="R5:R7"/>
    <mergeCell ref="B6:B7"/>
    <mergeCell ref="F6:F7"/>
    <mergeCell ref="G6:G7"/>
    <mergeCell ref="H6:H7"/>
    <mergeCell ref="L6:L7"/>
    <mergeCell ref="M6:N6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A9:D9"/>
    <mergeCell ref="F9:N9"/>
    <mergeCell ref="C6:C7"/>
    <mergeCell ref="D6:D7"/>
    <mergeCell ref="E6:E7"/>
    <mergeCell ref="O9:P9"/>
    <mergeCell ref="A10:E10"/>
    <mergeCell ref="A11:E11"/>
    <mergeCell ref="F11:R11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B20:C20"/>
    <mergeCell ref="B27:C27"/>
    <mergeCell ref="Q28:R28"/>
    <mergeCell ref="B21:C21"/>
    <mergeCell ref="B22:C22"/>
    <mergeCell ref="B23:C23"/>
    <mergeCell ref="B24:C24"/>
    <mergeCell ref="B25:C25"/>
  </mergeCells>
  <printOptions/>
  <pageMargins left="0.34375" right="0.041666666666666664" top="0.3229166666666667" bottom="0.09375" header="0.3" footer="0.3"/>
  <pageSetup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den</cp:lastModifiedBy>
  <cp:lastPrinted>2021-09-20T06:49:49Z</cp:lastPrinted>
  <dcterms:created xsi:type="dcterms:W3CDTF">2008-06-16T11:17:01Z</dcterms:created>
  <dcterms:modified xsi:type="dcterms:W3CDTF">2022-02-11T06:38:26Z</dcterms:modified>
  <cp:category/>
  <cp:version/>
  <cp:contentType/>
  <cp:contentStatus/>
</cp:coreProperties>
</file>