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605" windowHeight="5355" activeTab="0"/>
  </bookViews>
  <sheets>
    <sheet name="2022" sheetId="1" r:id="rId1"/>
  </sheets>
  <definedNames>
    <definedName name="_xlnm.Print_Area" localSheetId="0">'2022'!$B$29:$O$41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1318-разовая премия</t>
        </r>
      </text>
    </comment>
    <comment ref="M19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покос</t>
        </r>
      </text>
    </comment>
    <comment ref="M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7635,04-покос
2062,09-обслуживание газового оборудования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на тепловычислителе
500-настройка теловычислителя
100-эл.лампочки</t>
        </r>
      </text>
    </comment>
    <comment ref="J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4302,90-компенсация при расчете</t>
        </r>
      </text>
    </comment>
  </commentList>
</comments>
</file>

<file path=xl/sharedStrings.xml><?xml version="1.0" encoding="utf-8"?>
<sst xmlns="http://schemas.openxmlformats.org/spreadsheetml/2006/main" count="94" uniqueCount="62">
  <si>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</si>
  <si>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</si>
  <si>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</si>
  <si>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</si>
  <si>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</si>
  <si>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</si>
  <si>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</si>
  <si>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</si>
  <si>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</si>
  <si>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</si>
  <si>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</si>
  <si>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</si>
  <si>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</si>
  <si>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</si>
  <si>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</si>
  <si>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</si>
  <si>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</si>
  <si>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</si>
  <si>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</si>
  <si>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</si>
  <si>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</si>
  <si>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</si>
  <si>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</si>
  <si>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</si>
  <si>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</si>
  <si>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</si>
  <si>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</si>
  <si>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</si>
  <si>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</si>
  <si>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</si>
  <si>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</si>
  <si>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</si>
  <si>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</si>
  <si>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</si>
  <si>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</si>
  <si>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</si>
  <si>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</si>
  <si>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</si>
  <si>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</si>
  <si>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</si>
  <si>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</si>
  <si>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</si>
  <si>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</si>
  <si>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</si>
  <si>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</si>
  <si>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</si>
  <si>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</si>
  <si>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</si>
  <si>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</si>
  <si>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</si>
  <si>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</si>
  <si>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</si>
  <si>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</si>
  <si>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</si>
  <si>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</si>
  <si>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67__на 2022год.</t>
  </si>
  <si>
    <t>покос 20.08</t>
  </si>
  <si>
    <t>обслуживание газового оборудования</t>
  </si>
  <si>
    <t>замена эл.питания на тепловычислителе</t>
  </si>
  <si>
    <t>настройка теловычислителя</t>
  </si>
  <si>
    <t>эл.лампочки</t>
  </si>
  <si>
    <t>с января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</si>
</sst>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000_р_."/>
    <numFmt numFmtId="177" formatCode="#,##0.0_р_."/>
    <numFmt numFmtId="178" formatCode="0.000"/>
    <numFmt numFmtId="179" formatCode="#,##0_р_."/>
    <numFmt numFmtId="180" formatCode="#,##0.0"/>
    <numFmt numFmtId="181" formatCode="#,##0.00&quot;р.&quot;"/>
    <numFmt numFmtId="182" formatCode="#,##0&quot;р.&quot;"/>
    <numFmt numFmtId="183" formatCode="[$-FC19]d\ mmmm\ yyyy\ &quot;г.&quot;"/>
    <numFmt numFmtId="184" formatCode="#,##0.00\ &quot;₽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9" fillId="32" borderId="11" xfId="0" applyNumberFormat="1" applyFont="1" applyFill="1" applyBorder="1" applyAlignment="1">
      <alignment/>
    </xf>
    <xf numFmtId="2" fontId="9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174" fontId="11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11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1" fillId="7" borderId="1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4" fontId="11" fillId="32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vertical="top"/>
    </xf>
    <xf numFmtId="0" fontId="12" fillId="32" borderId="10" xfId="0" applyNumberFormat="1" applyFont="1" applyFill="1" applyBorder="1" applyAlignment="1">
      <alignment wrapText="1"/>
    </xf>
    <xf numFmtId="174" fontId="11" fillId="7" borderId="1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2" fontId="2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horizontal="right" vertical="top" wrapText="1"/>
    </xf>
    <xf numFmtId="2" fontId="9" fillId="34" borderId="16" xfId="0" applyNumberFormat="1" applyFont="1" applyFill="1" applyBorder="1" applyAlignment="1">
      <alignment vertical="top" wrapText="1"/>
    </xf>
    <xf numFmtId="2" fontId="9" fillId="34" borderId="15" xfId="0" applyNumberFormat="1" applyFont="1" applyFill="1" applyBorder="1" applyAlignment="1">
      <alignment vertical="top" wrapText="1"/>
    </xf>
    <xf numFmtId="2" fontId="9" fillId="34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left" wrapText="1"/>
    </xf>
    <xf numFmtId="2" fontId="9" fillId="0" borderId="19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1" xfId="0" applyNumberFormat="1" applyFont="1" applyBorder="1" applyAlignment="1">
      <alignment horizontal="left" wrapText="1"/>
    </xf>
    <xf numFmtId="2" fontId="9" fillId="0" borderId="12" xfId="0" applyNumberFormat="1" applyFont="1" applyBorder="1" applyAlignment="1">
      <alignment horizontal="left" textRotation="90" wrapText="1"/>
    </xf>
    <xf numFmtId="2" fontId="9" fillId="0" borderId="22" xfId="0" applyNumberFormat="1" applyFont="1" applyBorder="1" applyAlignment="1">
      <alignment horizontal="left" textRotation="90" wrapText="1"/>
    </xf>
    <xf numFmtId="2" fontId="9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1" fillId="34" borderId="16" xfId="0" applyNumberFormat="1" applyFont="1" applyFill="1" applyBorder="1" applyAlignment="1">
      <alignment horizontal="center"/>
    </xf>
    <xf numFmtId="174" fontId="11" fillId="34" borderId="15" xfId="0" applyNumberFormat="1" applyFont="1" applyFill="1" applyBorder="1" applyAlignment="1">
      <alignment horizontal="center"/>
    </xf>
    <xf numFmtId="174" fontId="10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2" fillId="34" borderId="16" xfId="0" applyNumberFormat="1" applyFont="1" applyFill="1" applyBorder="1" applyAlignment="1">
      <alignment horizontal="center" vertical="top"/>
    </xf>
    <xf numFmtId="2" fontId="2" fillId="34" borderId="17" xfId="0" applyNumberFormat="1" applyFont="1" applyFill="1" applyBorder="1" applyAlignment="1">
      <alignment horizontal="center" vertical="top"/>
    </xf>
    <xf numFmtId="2" fontId="2" fillId="34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42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8.00390625" style="0" customWidth="1"/>
    <col min="3" max="3" width="7.625" style="0" customWidth="1"/>
    <col min="5" max="5" width="8.00390625" style="0" customWidth="1"/>
    <col min="9" max="9" width="7.625" style="0" customWidth="1"/>
    <col min="15" max="15" width="8.125" style="0" customWidth="1"/>
    <col min="17" max="17" width="9.75390625" style="0" customWidth="1"/>
    <col min="18" max="18" width="9.125" style="0" bestFit="1" customWidth="1"/>
  </cols>
  <sheetData>
    <row r="2" spans="1:17" ht="15.7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>
      <c r="A4" s="68"/>
      <c r="B4" s="84"/>
      <c r="C4" s="84"/>
      <c r="D4" s="84"/>
      <c r="E4" s="85"/>
      <c r="F4" s="51" t="s">
        <v>18</v>
      </c>
      <c r="G4" s="49"/>
      <c r="H4" s="49"/>
      <c r="I4" s="49"/>
      <c r="J4" s="49"/>
      <c r="K4" s="49"/>
      <c r="L4" s="49"/>
      <c r="M4" s="49"/>
      <c r="N4" s="49"/>
      <c r="O4" s="49"/>
      <c r="P4" s="50"/>
      <c r="Q4" s="1"/>
    </row>
    <row r="5" spans="1:17" ht="12.75">
      <c r="A5" s="4"/>
      <c r="B5" s="86" t="s">
        <v>19</v>
      </c>
      <c r="C5" s="87"/>
      <c r="D5" s="87"/>
      <c r="E5" s="88"/>
      <c r="F5" s="69" t="s">
        <v>11</v>
      </c>
      <c r="G5" s="70"/>
      <c r="H5" s="70"/>
      <c r="I5" s="70"/>
      <c r="J5" s="70"/>
      <c r="K5" s="70"/>
      <c r="L5" s="70"/>
      <c r="M5" s="70"/>
      <c r="N5" s="71" t="s">
        <v>20</v>
      </c>
      <c r="O5" s="72"/>
      <c r="P5" s="75" t="s">
        <v>21</v>
      </c>
      <c r="Q5" s="78" t="s">
        <v>15</v>
      </c>
    </row>
    <row r="6" spans="1:17" ht="12.75">
      <c r="A6" s="5"/>
      <c r="B6" s="63" t="s">
        <v>22</v>
      </c>
      <c r="C6" s="63" t="s">
        <v>13</v>
      </c>
      <c r="D6" s="63" t="s">
        <v>47</v>
      </c>
      <c r="E6" s="65" t="s">
        <v>14</v>
      </c>
      <c r="F6" s="61" t="s">
        <v>23</v>
      </c>
      <c r="G6" s="61" t="s">
        <v>53</v>
      </c>
      <c r="H6" s="61" t="s">
        <v>24</v>
      </c>
      <c r="I6" s="61" t="s">
        <v>25</v>
      </c>
      <c r="J6" s="61" t="s">
        <v>26</v>
      </c>
      <c r="K6" s="61" t="s">
        <v>54</v>
      </c>
      <c r="L6" s="53" t="s">
        <v>27</v>
      </c>
      <c r="M6" s="55"/>
      <c r="N6" s="73"/>
      <c r="O6" s="74"/>
      <c r="P6" s="76"/>
      <c r="Q6" s="79"/>
    </row>
    <row r="7" spans="1:17" ht="84">
      <c r="A7" s="7"/>
      <c r="B7" s="64"/>
      <c r="C7" s="64"/>
      <c r="D7" s="64"/>
      <c r="E7" s="66"/>
      <c r="F7" s="62"/>
      <c r="G7" s="62"/>
      <c r="H7" s="62"/>
      <c r="I7" s="62"/>
      <c r="J7" s="62"/>
      <c r="K7" s="62"/>
      <c r="L7" s="25" t="s">
        <v>48</v>
      </c>
      <c r="M7" s="25" t="s">
        <v>50</v>
      </c>
      <c r="N7" s="6" t="s">
        <v>28</v>
      </c>
      <c r="O7" s="6" t="s">
        <v>29</v>
      </c>
      <c r="P7" s="77"/>
      <c r="Q7" s="80"/>
    </row>
    <row r="8" spans="1:17" ht="12.75">
      <c r="A8" s="36" t="s">
        <v>49</v>
      </c>
      <c r="B8" s="35">
        <v>10.6</v>
      </c>
      <c r="C8" s="35">
        <v>5.8</v>
      </c>
      <c r="D8" s="35">
        <v>1.6</v>
      </c>
      <c r="E8" s="35">
        <f>SUM(B8:D8)</f>
        <v>18</v>
      </c>
      <c r="F8" s="41">
        <v>2</v>
      </c>
      <c r="G8" s="41">
        <v>2</v>
      </c>
      <c r="H8" s="41">
        <v>3.4</v>
      </c>
      <c r="I8" s="41">
        <v>0</v>
      </c>
      <c r="J8" s="41">
        <v>3.5</v>
      </c>
      <c r="K8" s="41">
        <v>3.6</v>
      </c>
      <c r="L8" s="41">
        <v>0</v>
      </c>
      <c r="M8" s="41">
        <v>0</v>
      </c>
      <c r="N8" s="22">
        <v>0.1</v>
      </c>
      <c r="O8" s="22">
        <v>0.1</v>
      </c>
      <c r="P8" s="23">
        <v>3.3</v>
      </c>
      <c r="Q8" s="42">
        <f>SUM(F8:P8)</f>
        <v>18</v>
      </c>
    </row>
    <row r="9" spans="1:17" ht="12.75">
      <c r="A9" s="103" t="s">
        <v>61</v>
      </c>
      <c r="B9" s="104"/>
      <c r="C9" s="104"/>
      <c r="D9" s="105"/>
      <c r="E9" s="44"/>
      <c r="F9" s="45">
        <v>2</v>
      </c>
      <c r="G9" s="45">
        <v>3</v>
      </c>
      <c r="H9" s="45">
        <v>3.4</v>
      </c>
      <c r="I9" s="45">
        <v>0</v>
      </c>
      <c r="J9" s="45">
        <v>3.5</v>
      </c>
      <c r="K9" s="45">
        <v>3.6</v>
      </c>
      <c r="L9" s="45">
        <v>0</v>
      </c>
      <c r="M9" s="45">
        <v>0.2</v>
      </c>
      <c r="N9" s="46">
        <v>1</v>
      </c>
      <c r="O9" s="47">
        <v>1</v>
      </c>
      <c r="P9" s="48">
        <v>3.3</v>
      </c>
      <c r="Q9" s="48">
        <f>SUM(F9:P9)</f>
        <v>21</v>
      </c>
    </row>
    <row r="10" spans="1:17" ht="24">
      <c r="A10" s="89" t="s">
        <v>30</v>
      </c>
      <c r="B10" s="90"/>
      <c r="C10" s="90"/>
      <c r="D10" s="91"/>
      <c r="E10" s="9">
        <v>1506</v>
      </c>
      <c r="F10" s="53" t="s">
        <v>31</v>
      </c>
      <c r="G10" s="54"/>
      <c r="H10" s="54"/>
      <c r="I10" s="54"/>
      <c r="J10" s="54"/>
      <c r="K10" s="54"/>
      <c r="L10" s="54"/>
      <c r="M10" s="55"/>
      <c r="N10" s="56" t="s">
        <v>32</v>
      </c>
      <c r="O10" s="57"/>
      <c r="P10" s="8" t="s">
        <v>33</v>
      </c>
      <c r="Q10" s="8"/>
    </row>
    <row r="11" spans="1:17" ht="12.75">
      <c r="A11" s="58" t="s">
        <v>34</v>
      </c>
      <c r="B11" s="59"/>
      <c r="C11" s="59"/>
      <c r="D11" s="59"/>
      <c r="E11" s="60"/>
      <c r="F11" s="10">
        <f>E10*F8</f>
        <v>3012</v>
      </c>
      <c r="G11" s="10">
        <f>G8*E10</f>
        <v>3012</v>
      </c>
      <c r="H11" s="10">
        <f>E10*H8</f>
        <v>5120.4</v>
      </c>
      <c r="I11" s="10">
        <v>0</v>
      </c>
      <c r="J11" s="10">
        <f>E10*J8</f>
        <v>5271</v>
      </c>
      <c r="K11" s="10">
        <f>E10*K8</f>
        <v>5421.6</v>
      </c>
      <c r="L11" s="10">
        <v>0</v>
      </c>
      <c r="M11" s="10">
        <f>M8*E10</f>
        <v>0</v>
      </c>
      <c r="N11" s="10">
        <f>N8*E10</f>
        <v>150.6</v>
      </c>
      <c r="O11" s="10">
        <f>O8*E10</f>
        <v>150.6</v>
      </c>
      <c r="P11" s="10">
        <f>E10*P8</f>
        <v>4969.8</v>
      </c>
      <c r="Q11" s="10">
        <f>SUM(F11:P11)</f>
        <v>27107.999999999996</v>
      </c>
    </row>
    <row r="12" spans="1:17" ht="12.75">
      <c r="A12" s="92" t="s">
        <v>35</v>
      </c>
      <c r="B12" s="92"/>
      <c r="C12" s="92"/>
      <c r="D12" s="92"/>
      <c r="E12" s="93"/>
      <c r="F12" s="52" t="s">
        <v>36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2.75">
      <c r="A13" s="101" t="s">
        <v>37</v>
      </c>
      <c r="B13" s="101"/>
      <c r="C13" s="101"/>
      <c r="D13" s="102"/>
      <c r="E13" s="33">
        <v>-51048.25349999993</v>
      </c>
      <c r="F13" s="38"/>
      <c r="G13" s="39"/>
      <c r="H13" s="11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2.75">
      <c r="A14" s="26"/>
      <c r="B14" s="96" t="s">
        <v>46</v>
      </c>
      <c r="C14" s="96"/>
      <c r="D14" s="27" t="s">
        <v>35</v>
      </c>
      <c r="E14" s="28" t="s">
        <v>17</v>
      </c>
      <c r="F14" s="38"/>
      <c r="G14" s="39"/>
      <c r="H14" s="11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2.75">
      <c r="A15" s="12" t="s">
        <v>38</v>
      </c>
      <c r="B15" s="81">
        <v>28767.61</v>
      </c>
      <c r="C15" s="97"/>
      <c r="D15" s="29">
        <v>17086.41</v>
      </c>
      <c r="E15" s="30"/>
      <c r="F15" s="13">
        <f>F8*E10</f>
        <v>3012</v>
      </c>
      <c r="G15" s="13">
        <v>4525.65</v>
      </c>
      <c r="H15" s="14">
        <f>H8*E10</f>
        <v>5120.4</v>
      </c>
      <c r="I15" s="13">
        <v>0</v>
      </c>
      <c r="J15" s="13">
        <v>5337.096</v>
      </c>
      <c r="K15" s="13">
        <f>K8*E10</f>
        <v>5421.6</v>
      </c>
      <c r="L15" s="13">
        <f>1153.68</f>
        <v>1153.68</v>
      </c>
      <c r="M15" s="13">
        <v>0</v>
      </c>
      <c r="N15" s="31">
        <v>12963</v>
      </c>
      <c r="O15" s="37">
        <v>0</v>
      </c>
      <c r="P15" s="13">
        <f>P8*E10</f>
        <v>4969.8</v>
      </c>
      <c r="Q15" s="15">
        <f aca="true" t="shared" si="0" ref="Q15:Q26">SUM(F15:P15)</f>
        <v>42503.226</v>
      </c>
    </row>
    <row r="16" spans="1:17" ht="12.75">
      <c r="A16" s="12" t="s">
        <v>39</v>
      </c>
      <c r="B16" s="81">
        <v>28261.73</v>
      </c>
      <c r="C16" s="82"/>
      <c r="D16" s="29">
        <v>20984.82</v>
      </c>
      <c r="E16" s="30"/>
      <c r="F16" s="13">
        <v>3012</v>
      </c>
      <c r="G16" s="13">
        <v>4525.65</v>
      </c>
      <c r="H16" s="14">
        <v>5120.4</v>
      </c>
      <c r="I16" s="13">
        <v>0</v>
      </c>
      <c r="J16" s="13">
        <v>5337.096</v>
      </c>
      <c r="K16" s="13">
        <v>5421.6</v>
      </c>
      <c r="L16" s="13">
        <v>1442.1</v>
      </c>
      <c r="M16" s="13">
        <v>0</v>
      </c>
      <c r="N16" s="31">
        <v>0</v>
      </c>
      <c r="O16" s="31">
        <v>0</v>
      </c>
      <c r="P16" s="13">
        <f>P8*E10</f>
        <v>4969.8</v>
      </c>
      <c r="Q16" s="15">
        <f t="shared" si="0"/>
        <v>29828.645999999997</v>
      </c>
    </row>
    <row r="17" spans="1:17" ht="12.75">
      <c r="A17" s="12" t="s">
        <v>2</v>
      </c>
      <c r="B17" s="81">
        <v>28550.16</v>
      </c>
      <c r="C17" s="82"/>
      <c r="D17" s="29">
        <v>27934.29</v>
      </c>
      <c r="E17" s="30"/>
      <c r="F17" s="13">
        <v>3012</v>
      </c>
      <c r="G17" s="13">
        <v>4525.65</v>
      </c>
      <c r="H17" s="14">
        <v>5120.4</v>
      </c>
      <c r="I17" s="13">
        <v>0</v>
      </c>
      <c r="J17" s="13">
        <v>5337.096</v>
      </c>
      <c r="K17" s="13">
        <v>5421.6</v>
      </c>
      <c r="L17" s="13">
        <v>2039.18</v>
      </c>
      <c r="M17" s="13">
        <v>0</v>
      </c>
      <c r="N17" s="31">
        <v>576</v>
      </c>
      <c r="O17" s="31">
        <v>29688</v>
      </c>
      <c r="P17" s="13">
        <v>4969.8</v>
      </c>
      <c r="Q17" s="15">
        <f t="shared" si="0"/>
        <v>60689.726</v>
      </c>
    </row>
    <row r="18" spans="1:17" ht="12.75">
      <c r="A18" s="12" t="s">
        <v>40</v>
      </c>
      <c r="B18" s="81">
        <v>29147.12</v>
      </c>
      <c r="C18" s="82"/>
      <c r="D18" s="29">
        <v>37458.47</v>
      </c>
      <c r="E18" s="30"/>
      <c r="F18" s="13">
        <v>3012</v>
      </c>
      <c r="G18" s="13">
        <v>4525.65</v>
      </c>
      <c r="H18" s="14">
        <v>5120.4</v>
      </c>
      <c r="I18" s="13">
        <v>0</v>
      </c>
      <c r="J18" s="13">
        <v>5337.096</v>
      </c>
      <c r="K18" s="13">
        <v>5421.6</v>
      </c>
      <c r="L18" s="13">
        <f>1113.96+237.82</f>
        <v>1351.78</v>
      </c>
      <c r="M18" s="13">
        <v>0</v>
      </c>
      <c r="N18" s="31">
        <v>0</v>
      </c>
      <c r="O18" s="31">
        <v>4754</v>
      </c>
      <c r="P18" s="13">
        <v>4969.8</v>
      </c>
      <c r="Q18" s="15">
        <f t="shared" si="0"/>
        <v>34492.326</v>
      </c>
    </row>
    <row r="19" spans="1:17" ht="12.75">
      <c r="A19" s="12" t="s">
        <v>4</v>
      </c>
      <c r="B19" s="81">
        <v>28459.82</v>
      </c>
      <c r="C19" s="82"/>
      <c r="D19" s="29">
        <v>32963.4</v>
      </c>
      <c r="E19" s="30"/>
      <c r="F19" s="13">
        <v>3012</v>
      </c>
      <c r="G19" s="13">
        <f>4525.65+1318</f>
        <v>5843.65</v>
      </c>
      <c r="H19" s="14">
        <v>5120.4</v>
      </c>
      <c r="I19" s="13">
        <v>0</v>
      </c>
      <c r="J19" s="13">
        <v>5337.096</v>
      </c>
      <c r="K19" s="13">
        <v>5421.6</v>
      </c>
      <c r="L19" s="13">
        <f>1670.94+1583.78</f>
        <v>3254.7200000000003</v>
      </c>
      <c r="M19" s="13">
        <v>7635.04</v>
      </c>
      <c r="N19" s="31">
        <v>0</v>
      </c>
      <c r="O19" s="31">
        <v>0</v>
      </c>
      <c r="P19" s="13">
        <v>4969.8</v>
      </c>
      <c r="Q19" s="15">
        <f t="shared" si="0"/>
        <v>40594.306000000004</v>
      </c>
    </row>
    <row r="20" spans="1:17" ht="12.75">
      <c r="A20" s="12" t="s">
        <v>5</v>
      </c>
      <c r="B20" s="81">
        <v>30303.45</v>
      </c>
      <c r="C20" s="82"/>
      <c r="D20" s="29">
        <v>31511.14</v>
      </c>
      <c r="E20" s="30"/>
      <c r="F20" s="13">
        <v>3012</v>
      </c>
      <c r="G20" s="13">
        <v>4525.65</v>
      </c>
      <c r="H20" s="14">
        <v>5120.4</v>
      </c>
      <c r="I20" s="13">
        <v>0</v>
      </c>
      <c r="J20" s="13">
        <v>5337.096</v>
      </c>
      <c r="K20" s="13">
        <v>5421.6</v>
      </c>
      <c r="L20" s="13">
        <f>3249.05+25.3</f>
        <v>3274.3500000000004</v>
      </c>
      <c r="M20" s="13">
        <v>0</v>
      </c>
      <c r="N20" s="31">
        <v>7153</v>
      </c>
      <c r="O20" s="31">
        <v>0</v>
      </c>
      <c r="P20" s="13">
        <v>4969.8</v>
      </c>
      <c r="Q20" s="15">
        <f t="shared" si="0"/>
        <v>38813.896</v>
      </c>
    </row>
    <row r="21" spans="1:17" ht="12.75">
      <c r="A21" s="12" t="s">
        <v>6</v>
      </c>
      <c r="B21" s="81">
        <v>30322.87</v>
      </c>
      <c r="C21" s="82"/>
      <c r="D21" s="29">
        <v>21838.64</v>
      </c>
      <c r="E21" s="30"/>
      <c r="F21" s="13">
        <v>3012</v>
      </c>
      <c r="G21" s="13">
        <v>4525.65</v>
      </c>
      <c r="H21" s="14">
        <v>5120.4</v>
      </c>
      <c r="I21" s="13">
        <v>0</v>
      </c>
      <c r="J21" s="13">
        <v>5337.096</v>
      </c>
      <c r="K21" s="13">
        <v>5421.6</v>
      </c>
      <c r="L21" s="13">
        <f>3254.14+2572.5</f>
        <v>5826.639999999999</v>
      </c>
      <c r="M21" s="13">
        <v>0</v>
      </c>
      <c r="N21" s="31">
        <v>9551</v>
      </c>
      <c r="O21" s="31">
        <v>0</v>
      </c>
      <c r="P21" s="13">
        <v>4969.8</v>
      </c>
      <c r="Q21" s="15">
        <f t="shared" si="0"/>
        <v>43764.186</v>
      </c>
    </row>
    <row r="22" spans="1:17" ht="12.75">
      <c r="A22" s="12" t="s">
        <v>7</v>
      </c>
      <c r="B22" s="81">
        <v>32875.16</v>
      </c>
      <c r="C22" s="82"/>
      <c r="D22" s="29">
        <v>22858.42</v>
      </c>
      <c r="E22" s="30"/>
      <c r="F22" s="13">
        <v>3012</v>
      </c>
      <c r="G22" s="13">
        <v>4525.65</v>
      </c>
      <c r="H22" s="14">
        <v>5120.4</v>
      </c>
      <c r="I22" s="13">
        <v>0</v>
      </c>
      <c r="J22" s="13">
        <v>5337.096</v>
      </c>
      <c r="K22" s="13">
        <v>5421.6</v>
      </c>
      <c r="L22" s="13">
        <v>2278.5</v>
      </c>
      <c r="M22" s="13">
        <f>7635.04+2062.09</f>
        <v>9697.130000000001</v>
      </c>
      <c r="N22" s="31">
        <v>0</v>
      </c>
      <c r="O22" s="31">
        <v>0</v>
      </c>
      <c r="P22" s="13">
        <v>4969.8</v>
      </c>
      <c r="Q22" s="15">
        <f t="shared" si="0"/>
        <v>40362.17600000001</v>
      </c>
    </row>
    <row r="23" spans="1:17" ht="12.75">
      <c r="A23" s="12" t="s">
        <v>41</v>
      </c>
      <c r="B23" s="81">
        <v>29327.13</v>
      </c>
      <c r="C23" s="82"/>
      <c r="D23" s="29">
        <v>27652.23</v>
      </c>
      <c r="E23" s="30"/>
      <c r="F23" s="13">
        <v>3012</v>
      </c>
      <c r="G23" s="13">
        <v>4525.65</v>
      </c>
      <c r="H23" s="14">
        <v>5120.4</v>
      </c>
      <c r="I23" s="13">
        <v>0</v>
      </c>
      <c r="J23" s="13">
        <v>5337.096</v>
      </c>
      <c r="K23" s="13">
        <v>5421.6</v>
      </c>
      <c r="L23" s="13">
        <v>409.5</v>
      </c>
      <c r="M23" s="13">
        <v>0</v>
      </c>
      <c r="N23" s="31">
        <v>0</v>
      </c>
      <c r="O23" s="31">
        <v>0</v>
      </c>
      <c r="P23" s="13">
        <v>4969.8</v>
      </c>
      <c r="Q23" s="15">
        <f t="shared" si="0"/>
        <v>28796.046</v>
      </c>
    </row>
    <row r="24" spans="1:17" ht="12.75">
      <c r="A24" s="12" t="s">
        <v>42</v>
      </c>
      <c r="B24" s="81">
        <v>27468.89</v>
      </c>
      <c r="C24" s="82"/>
      <c r="D24" s="29">
        <v>22686.42</v>
      </c>
      <c r="E24" s="30"/>
      <c r="F24" s="13">
        <v>3012</v>
      </c>
      <c r="G24" s="13">
        <v>4525.65</v>
      </c>
      <c r="H24" s="14">
        <v>5120.4</v>
      </c>
      <c r="I24" s="13">
        <v>0</v>
      </c>
      <c r="J24" s="13">
        <f>5337.096+4302.9</f>
        <v>9639.996</v>
      </c>
      <c r="K24" s="13">
        <v>5421.6</v>
      </c>
      <c r="L24" s="13">
        <v>1564.5</v>
      </c>
      <c r="M24" s="13">
        <v>0</v>
      </c>
      <c r="N24" s="31">
        <v>3518</v>
      </c>
      <c r="O24" s="31">
        <v>0</v>
      </c>
      <c r="P24" s="13">
        <v>4969.8</v>
      </c>
      <c r="Q24" s="15">
        <f t="shared" si="0"/>
        <v>37771.946</v>
      </c>
    </row>
    <row r="25" spans="1:17" ht="12.75">
      <c r="A25" s="12" t="s">
        <v>43</v>
      </c>
      <c r="B25" s="81">
        <v>28623.88</v>
      </c>
      <c r="C25" s="82"/>
      <c r="D25" s="29">
        <v>25529.78</v>
      </c>
      <c r="E25" s="30"/>
      <c r="F25" s="13">
        <v>3012</v>
      </c>
      <c r="G25" s="13">
        <v>4525.65</v>
      </c>
      <c r="H25" s="14">
        <v>5120.4</v>
      </c>
      <c r="I25" s="13">
        <v>0</v>
      </c>
      <c r="J25" s="13">
        <v>5337.096</v>
      </c>
      <c r="K25" s="13">
        <v>5421.6</v>
      </c>
      <c r="L25" s="13">
        <v>1327.8195</v>
      </c>
      <c r="M25" s="13">
        <f>1500+600</f>
        <v>2100</v>
      </c>
      <c r="N25" s="31">
        <v>0</v>
      </c>
      <c r="O25" s="31">
        <v>0</v>
      </c>
      <c r="P25" s="13">
        <v>4969.8</v>
      </c>
      <c r="Q25" s="15">
        <f t="shared" si="0"/>
        <v>31814.3655</v>
      </c>
    </row>
    <row r="26" spans="1:17" ht="12.75">
      <c r="A26" s="12" t="s">
        <v>44</v>
      </c>
      <c r="B26" s="81">
        <v>28387.27</v>
      </c>
      <c r="C26" s="82"/>
      <c r="D26" s="29">
        <v>21150.16</v>
      </c>
      <c r="E26" s="30"/>
      <c r="F26" s="13">
        <v>3012</v>
      </c>
      <c r="G26" s="13">
        <v>4525.65</v>
      </c>
      <c r="H26" s="14">
        <v>5120.4</v>
      </c>
      <c r="I26" s="13">
        <v>0</v>
      </c>
      <c r="J26" s="13">
        <v>5337.096</v>
      </c>
      <c r="K26" s="13">
        <v>5421.6</v>
      </c>
      <c r="L26" s="13">
        <f>3547.22+919.77822</f>
        <v>4466.9982199999995</v>
      </c>
      <c r="M26" s="13">
        <v>0</v>
      </c>
      <c r="N26" s="31">
        <v>0</v>
      </c>
      <c r="O26" s="31">
        <v>0</v>
      </c>
      <c r="P26" s="13">
        <v>4969.8</v>
      </c>
      <c r="Q26" s="15">
        <f t="shared" si="0"/>
        <v>32853.54422</v>
      </c>
    </row>
    <row r="27" spans="1:17" ht="12.75">
      <c r="A27" s="16" t="s">
        <v>14</v>
      </c>
      <c r="B27" s="98">
        <f>SUM(B15:B26)</f>
        <v>350495.09</v>
      </c>
      <c r="C27" s="99"/>
      <c r="D27" s="24">
        <f>SUM(D15:D26)</f>
        <v>309654.18</v>
      </c>
      <c r="E27" s="17"/>
      <c r="F27" s="17">
        <f aca="true" t="shared" si="1" ref="F27:Q27">SUM(F15:F26)</f>
        <v>36144</v>
      </c>
      <c r="G27" s="17">
        <f t="shared" si="1"/>
        <v>55625.80000000001</v>
      </c>
      <c r="H27" s="17">
        <f t="shared" si="1"/>
        <v>61444.80000000001</v>
      </c>
      <c r="I27" s="17">
        <f t="shared" si="1"/>
        <v>0</v>
      </c>
      <c r="J27" s="17">
        <f t="shared" si="1"/>
        <v>68348.05199999998</v>
      </c>
      <c r="K27" s="17">
        <f t="shared" si="1"/>
        <v>65059.19999999999</v>
      </c>
      <c r="L27" s="17">
        <f t="shared" si="1"/>
        <v>28389.767719999996</v>
      </c>
      <c r="M27" s="17">
        <f t="shared" si="1"/>
        <v>19432.170000000002</v>
      </c>
      <c r="N27" s="24">
        <f t="shared" si="1"/>
        <v>33761</v>
      </c>
      <c r="O27" s="24">
        <f t="shared" si="1"/>
        <v>34442</v>
      </c>
      <c r="P27" s="17">
        <f t="shared" si="1"/>
        <v>59637.60000000001</v>
      </c>
      <c r="Q27" s="18">
        <f t="shared" si="1"/>
        <v>462284.38972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16</v>
      </c>
      <c r="P28" s="100">
        <f>SUM(E13+D27-Q27)</f>
        <v>-203678.46321999992</v>
      </c>
      <c r="Q28" s="100"/>
    </row>
    <row r="29" spans="2:4" ht="12.75">
      <c r="B29" t="s">
        <v>4</v>
      </c>
      <c r="C29">
        <v>7635.04</v>
      </c>
      <c r="D29" t="s">
        <v>45</v>
      </c>
    </row>
    <row r="30" spans="2:18" ht="12.75">
      <c r="B30" t="s">
        <v>7</v>
      </c>
      <c r="C30">
        <v>7635.04</v>
      </c>
      <c r="D30" t="s">
        <v>56</v>
      </c>
      <c r="K30" s="34" t="s">
        <v>0</v>
      </c>
      <c r="L30" s="34">
        <v>0</v>
      </c>
      <c r="M30" s="34" t="s">
        <v>51</v>
      </c>
      <c r="N30" s="34">
        <v>1153.68</v>
      </c>
      <c r="O30" s="34" t="s">
        <v>52</v>
      </c>
      <c r="R30" s="3"/>
    </row>
    <row r="31" spans="3:15" ht="12.75">
      <c r="C31">
        <v>2062.09</v>
      </c>
      <c r="D31" t="s">
        <v>57</v>
      </c>
      <c r="K31" s="34" t="s">
        <v>1</v>
      </c>
      <c r="L31" s="34">
        <v>0</v>
      </c>
      <c r="M31" s="34" t="s">
        <v>51</v>
      </c>
      <c r="N31" s="34">
        <v>1442.1</v>
      </c>
      <c r="O31" s="34" t="s">
        <v>52</v>
      </c>
    </row>
    <row r="32" spans="2:15" ht="12.75">
      <c r="B32" t="s">
        <v>10</v>
      </c>
      <c r="C32">
        <v>1500</v>
      </c>
      <c r="D32" t="s">
        <v>58</v>
      </c>
      <c r="K32" s="34" t="s">
        <v>2</v>
      </c>
      <c r="L32" s="34">
        <v>0</v>
      </c>
      <c r="M32" s="34" t="s">
        <v>51</v>
      </c>
      <c r="N32" s="34">
        <v>2039.18</v>
      </c>
      <c r="O32" s="34" t="s">
        <v>52</v>
      </c>
    </row>
    <row r="33" spans="3:15" ht="12.75">
      <c r="C33">
        <v>500</v>
      </c>
      <c r="D33" t="s">
        <v>59</v>
      </c>
      <c r="K33" s="34" t="s">
        <v>3</v>
      </c>
      <c r="L33" s="34">
        <v>1113.96</v>
      </c>
      <c r="M33" s="34" t="s">
        <v>51</v>
      </c>
      <c r="N33" s="34">
        <v>237.82</v>
      </c>
      <c r="O33" s="34" t="s">
        <v>52</v>
      </c>
    </row>
    <row r="34" spans="3:15" ht="12.75">
      <c r="C34">
        <v>100</v>
      </c>
      <c r="D34" t="s">
        <v>60</v>
      </c>
      <c r="K34" s="34" t="s">
        <v>4</v>
      </c>
      <c r="L34" s="34">
        <v>1670.94</v>
      </c>
      <c r="M34" s="34" t="s">
        <v>51</v>
      </c>
      <c r="N34" s="34">
        <v>1583.78</v>
      </c>
      <c r="O34" s="34" t="s">
        <v>52</v>
      </c>
    </row>
    <row r="35" spans="11:15" ht="12.75">
      <c r="K35" s="34" t="s">
        <v>5</v>
      </c>
      <c r="L35" s="34">
        <v>3249.05</v>
      </c>
      <c r="M35" s="34" t="s">
        <v>51</v>
      </c>
      <c r="N35" s="34">
        <v>25.3</v>
      </c>
      <c r="O35" s="34" t="s">
        <v>52</v>
      </c>
    </row>
    <row r="36" spans="11:15" ht="12.75">
      <c r="K36" s="34" t="s">
        <v>6</v>
      </c>
      <c r="L36" s="34">
        <v>3254.14</v>
      </c>
      <c r="M36" s="34" t="s">
        <v>51</v>
      </c>
      <c r="N36" s="34">
        <v>2572.5</v>
      </c>
      <c r="O36" s="34" t="s">
        <v>52</v>
      </c>
    </row>
    <row r="37" spans="11:15" ht="12.75">
      <c r="K37" s="34" t="s">
        <v>7</v>
      </c>
      <c r="L37" s="34">
        <v>0</v>
      </c>
      <c r="M37" s="34" t="s">
        <v>51</v>
      </c>
      <c r="N37" s="34">
        <v>2278.5</v>
      </c>
      <c r="O37" s="34" t="s">
        <v>52</v>
      </c>
    </row>
    <row r="38" spans="4:15" ht="12.75">
      <c r="D38" s="43"/>
      <c r="K38" s="34" t="s">
        <v>8</v>
      </c>
      <c r="L38" s="34">
        <v>0</v>
      </c>
      <c r="M38" s="34" t="s">
        <v>51</v>
      </c>
      <c r="N38" s="34">
        <v>409.5</v>
      </c>
      <c r="O38" s="34" t="s">
        <v>52</v>
      </c>
    </row>
    <row r="39" spans="11:15" ht="12.75">
      <c r="K39" s="34" t="s">
        <v>9</v>
      </c>
      <c r="L39" s="34">
        <v>0</v>
      </c>
      <c r="M39" s="34" t="s">
        <v>51</v>
      </c>
      <c r="N39" s="34">
        <v>1564.5</v>
      </c>
      <c r="O39" s="34" t="s">
        <v>52</v>
      </c>
    </row>
    <row r="40" spans="11:15" ht="12.75">
      <c r="K40" s="34" t="s">
        <v>10</v>
      </c>
      <c r="L40" s="34">
        <v>0</v>
      </c>
      <c r="M40" s="34" t="s">
        <v>51</v>
      </c>
      <c r="N40" s="34">
        <v>1327.8195</v>
      </c>
      <c r="O40" s="34" t="s">
        <v>52</v>
      </c>
    </row>
    <row r="41" spans="11:15" ht="12.75">
      <c r="K41" s="34" t="s">
        <v>12</v>
      </c>
      <c r="L41" s="34">
        <v>3547.2200000000003</v>
      </c>
      <c r="M41" s="34" t="s">
        <v>51</v>
      </c>
      <c r="N41" s="34">
        <v>919.77822</v>
      </c>
      <c r="O41" s="34" t="s">
        <v>52</v>
      </c>
    </row>
    <row r="42" spans="12:17" ht="12.75">
      <c r="L42" s="2"/>
      <c r="N42" s="2"/>
      <c r="Q42" s="32"/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I6:I7"/>
    <mergeCell ref="J6:J7"/>
    <mergeCell ref="K6:K7"/>
    <mergeCell ref="L6:M6"/>
    <mergeCell ref="A10:D10"/>
    <mergeCell ref="F10:M10"/>
    <mergeCell ref="C6:C7"/>
    <mergeCell ref="D6:D7"/>
    <mergeCell ref="E6:E7"/>
    <mergeCell ref="F6:F7"/>
    <mergeCell ref="A9:D9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B15:C15"/>
    <mergeCell ref="B21:C21"/>
    <mergeCell ref="B27:C27"/>
    <mergeCell ref="P28:Q28"/>
    <mergeCell ref="B22:C22"/>
    <mergeCell ref="B23:C23"/>
    <mergeCell ref="B24:C24"/>
    <mergeCell ref="B25:C25"/>
    <mergeCell ref="B26:C26"/>
    <mergeCell ref="B16:C16"/>
  </mergeCells>
  <printOptions/>
  <pageMargins left="0.3333333333333333" right="0.07291666666666667" top="0.75" bottom="0.75" header="0.3" footer="0.3"/>
  <pageSetup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2022-11-24T06:00:55Z</cp:lastPrinted>
  <dcterms:created xsi:type="dcterms:W3CDTF">2007-02-04T12:22:59Z</dcterms:created>
  <dcterms:modified xsi:type="dcterms:W3CDTF">2023-02-09T13:10:48Z</dcterms:modified>
  <cp:category/>
  <cp:version/>
  <cp:contentType/>
  <cp:contentStatus/>
</cp:coreProperties>
</file>