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2228" windowHeight="4452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ВПС</t>
        </r>
      </text>
    </commen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5000-ремонт кровли балкона</t>
        </r>
      </text>
    </commen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разовая премия-1497,30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400-лампочки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179676-ремонт подъезда
121375-материалы на ремонт+почтовые ящики
4000-установка почтовых ящиков
11978-покос 2р.</t>
        </r>
      </text>
    </commen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4900-разовая премия</t>
        </r>
      </text>
    </comment>
    <comment ref="M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3000-доски на лавочку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45900-поверка теплоузла и узла г/в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4466,41-обслуживание газового оборудования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9802,09-дезинсекция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5000-смеситель</t>
        </r>
      </text>
    </comment>
  </commentList>
</comments>
</file>

<file path=xl/sharedStrings.xml><?xml version="1.0" encoding="utf-8"?>
<sst xmlns="http://schemas.openxmlformats.org/spreadsheetml/2006/main" count="119" uniqueCount="70">
  <si>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</si>
  <si>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</si>
  <si>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</si>
  <si>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</si>
  <si>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</si>
  <si>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</si>
  <si>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</si>
  <si>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</si>
  <si>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</si>
  <si>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</si>
  <si>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</si>
  <si>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</si>
  <si>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</si>
  <si>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июнь</t>
  </si>
  <si>
    <t>июль</t>
  </si>
  <si>
    <t>август</t>
  </si>
  <si>
    <t>х/в</t>
  </si>
  <si>
    <t>ИТОГО:</t>
  </si>
  <si>
    <t>долг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</si>
  <si>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</si>
  <si>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</si>
  <si>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</si>
  <si>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</si>
  <si>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</si>
  <si>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</si>
  <si>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</si>
  <si>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</si>
  <si>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</si>
  <si>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</si>
  <si>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</si>
  <si>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</si>
  <si>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</si>
  <si>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</si>
  <si>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</si>
  <si>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</si>
  <si>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</si>
  <si>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</si>
  <si>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</si>
  <si>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</si>
  <si>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</si>
  <si>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</si>
  <si>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</si>
  <si>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</si>
  <si>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</si>
  <si>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</si>
  <si>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</si>
  <si>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</si>
  <si>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</si>
  <si>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</si>
  <si>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</si>
  <si>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</si>
  <si>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</si>
  <si>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г/в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</si>
  <si>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</si>
  <si>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</si>
  <si>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</si>
  <si>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лампочки</t>
  </si>
  <si>
    <t>общехозяйственные расходы</t>
  </si>
  <si>
    <t>Информация о доходах и расходах по дому __Дзержинского 21/1__на 2022год.</t>
  </si>
  <si>
    <t>замена эл.питания ВПС</t>
  </si>
  <si>
    <t>ремонт кровли балкона</t>
  </si>
  <si>
    <t>ремонт подъезда</t>
  </si>
  <si>
    <t>материалы на ремонт+почтовые ящики</t>
  </si>
  <si>
    <t>установка почтовых ящиков</t>
  </si>
  <si>
    <t>покос 2р</t>
  </si>
  <si>
    <t>доски на лавочку</t>
  </si>
  <si>
    <t>с 1 августа</t>
  </si>
  <si>
    <t>поверка теплоузла и узла г/в</t>
  </si>
  <si>
    <t>обслуживание газового оборудования</t>
  </si>
  <si>
    <t>смеситель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</si>
</sst>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[$-FC19]d\ mmmm\ yyyy\ &quot;г.&quot;"/>
    <numFmt numFmtId="177" formatCode="0.000"/>
    <numFmt numFmtId="178" formatCode="#,##0.000_р_."/>
    <numFmt numFmtId="179" formatCode="#,##0.0_р_."/>
    <numFmt numFmtId="180" formatCode="#,##0_р_."/>
    <numFmt numFmtId="181" formatCode="#,##0.0000_р_."/>
    <numFmt numFmtId="182" formatCode="#,##0.0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174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top"/>
    </xf>
    <xf numFmtId="174" fontId="0" fillId="0" borderId="0" xfId="0" applyNumberFormat="1" applyAlignment="1">
      <alignment/>
    </xf>
    <xf numFmtId="0" fontId="9" fillId="32" borderId="10" xfId="0" applyNumberFormat="1" applyFont="1" applyFill="1" applyBorder="1" applyAlignment="1">
      <alignment wrapText="1"/>
    </xf>
    <xf numFmtId="174" fontId="1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9" fillId="34" borderId="16" xfId="0" applyNumberFormat="1" applyFont="1" applyFill="1" applyBorder="1" applyAlignment="1">
      <alignment wrapText="1"/>
    </xf>
    <xf numFmtId="2" fontId="3" fillId="34" borderId="17" xfId="0" applyNumberFormat="1" applyFont="1" applyFill="1" applyBorder="1" applyAlignment="1">
      <alignment vertical="top"/>
    </xf>
    <xf numFmtId="2" fontId="3" fillId="34" borderId="15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2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wrapText="1"/>
    </xf>
    <xf numFmtId="174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4" fontId="1" fillId="37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4" fontId="6" fillId="0" borderId="23" xfId="0" applyNumberFormat="1" applyFont="1" applyFill="1" applyBorder="1" applyAlignment="1">
      <alignment horizontal="center"/>
    </xf>
    <xf numFmtId="174" fontId="7" fillId="34" borderId="16" xfId="0" applyNumberFormat="1" applyFont="1" applyFill="1" applyBorder="1" applyAlignment="1">
      <alignment horizontal="center"/>
    </xf>
    <xf numFmtId="174" fontId="7" fillId="34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46"/>
  <sheetViews>
    <sheetView tabSelected="1" zoomScalePageLayoutView="0" workbookViewId="0" topLeftCell="A4">
      <selection activeCell="S71" sqref="S71"/>
    </sheetView>
  </sheetViews>
  <sheetFormatPr defaultColWidth="9.00390625" defaultRowHeight="12.75"/>
  <cols>
    <col min="4" max="4" width="10.00390625" style="0" customWidth="1"/>
    <col min="14" max="14" width="11.00390625" style="0" customWidth="1"/>
    <col min="16" max="16" width="10.125" style="0" customWidth="1"/>
    <col min="18" max="18" width="9.625" style="0" bestFit="1" customWidth="1"/>
  </cols>
  <sheetData>
    <row r="2" spans="1:17" ht="15.75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74"/>
      <c r="B4" s="88"/>
      <c r="C4" s="88"/>
      <c r="D4" s="88"/>
      <c r="E4" s="89"/>
      <c r="F4" s="57" t="s">
        <v>20</v>
      </c>
      <c r="G4" s="55"/>
      <c r="H4" s="55"/>
      <c r="I4" s="55"/>
      <c r="J4" s="55"/>
      <c r="K4" s="55"/>
      <c r="L4" s="55"/>
      <c r="M4" s="55"/>
      <c r="N4" s="55"/>
      <c r="O4" s="55"/>
      <c r="P4" s="56"/>
      <c r="Q4" s="2"/>
    </row>
    <row r="5" spans="1:17" ht="12.75">
      <c r="A5" s="5"/>
      <c r="B5" s="90" t="s">
        <v>21</v>
      </c>
      <c r="C5" s="91"/>
      <c r="D5" s="91"/>
      <c r="E5" s="92"/>
      <c r="F5" s="75" t="s">
        <v>3</v>
      </c>
      <c r="G5" s="76"/>
      <c r="H5" s="76"/>
      <c r="I5" s="76"/>
      <c r="J5" s="76"/>
      <c r="K5" s="76"/>
      <c r="L5" s="76"/>
      <c r="M5" s="76"/>
      <c r="N5" s="77" t="s">
        <v>22</v>
      </c>
      <c r="O5" s="78"/>
      <c r="P5" s="81" t="s">
        <v>23</v>
      </c>
      <c r="Q5" s="84" t="s">
        <v>12</v>
      </c>
    </row>
    <row r="6" spans="1:17" ht="12.75">
      <c r="A6" s="6"/>
      <c r="B6" s="69" t="s">
        <v>24</v>
      </c>
      <c r="C6" s="69" t="s">
        <v>9</v>
      </c>
      <c r="D6" s="69" t="s">
        <v>49</v>
      </c>
      <c r="E6" s="71" t="s">
        <v>10</v>
      </c>
      <c r="F6" s="67" t="s">
        <v>25</v>
      </c>
      <c r="G6" s="67" t="s">
        <v>55</v>
      </c>
      <c r="H6" s="67" t="s">
        <v>26</v>
      </c>
      <c r="I6" s="67" t="s">
        <v>27</v>
      </c>
      <c r="J6" s="67" t="s">
        <v>28</v>
      </c>
      <c r="K6" s="67" t="s">
        <v>57</v>
      </c>
      <c r="L6" s="59" t="s">
        <v>29</v>
      </c>
      <c r="M6" s="61"/>
      <c r="N6" s="79"/>
      <c r="O6" s="80"/>
      <c r="P6" s="82"/>
      <c r="Q6" s="85"/>
    </row>
    <row r="7" spans="1:17" ht="63">
      <c r="A7" s="8"/>
      <c r="B7" s="70"/>
      <c r="C7" s="70"/>
      <c r="D7" s="70"/>
      <c r="E7" s="72"/>
      <c r="F7" s="68"/>
      <c r="G7" s="68"/>
      <c r="H7" s="68"/>
      <c r="I7" s="68"/>
      <c r="J7" s="68"/>
      <c r="K7" s="68"/>
      <c r="L7" s="25" t="s">
        <v>50</v>
      </c>
      <c r="M7" s="25" t="s">
        <v>53</v>
      </c>
      <c r="N7" s="7" t="s">
        <v>30</v>
      </c>
      <c r="O7" s="7" t="s">
        <v>31</v>
      </c>
      <c r="P7" s="83"/>
      <c r="Q7" s="86"/>
    </row>
    <row r="8" spans="1:17" ht="12.75">
      <c r="A8" s="38" t="s">
        <v>51</v>
      </c>
      <c r="B8" s="36">
        <v>10.9</v>
      </c>
      <c r="C8" s="36">
        <v>5.5</v>
      </c>
      <c r="D8" s="36">
        <v>1.6</v>
      </c>
      <c r="E8" s="10">
        <f>SUM(B8:D8)</f>
        <v>18</v>
      </c>
      <c r="F8" s="45">
        <v>1.8</v>
      </c>
      <c r="G8" s="45">
        <v>0</v>
      </c>
      <c r="H8" s="45">
        <v>3.4</v>
      </c>
      <c r="I8" s="45">
        <v>0.44</v>
      </c>
      <c r="J8" s="45">
        <v>4.567500625696798</v>
      </c>
      <c r="K8" s="45">
        <v>3.6</v>
      </c>
      <c r="L8" s="45">
        <v>0</v>
      </c>
      <c r="M8" s="45">
        <v>0</v>
      </c>
      <c r="N8" s="46">
        <v>0.5</v>
      </c>
      <c r="O8" s="46">
        <v>0.59</v>
      </c>
      <c r="P8" s="23">
        <v>3.1</v>
      </c>
      <c r="Q8" s="47">
        <f>SUM(F8:P8)</f>
        <v>17.997500625696798</v>
      </c>
    </row>
    <row r="9" spans="1:17" ht="12.75">
      <c r="A9" s="48" t="s">
        <v>66</v>
      </c>
      <c r="B9" s="49"/>
      <c r="C9" s="49"/>
      <c r="D9" s="50"/>
      <c r="E9" s="51">
        <v>20</v>
      </c>
      <c r="F9" s="53">
        <v>1.8</v>
      </c>
      <c r="G9" s="53">
        <v>1.2</v>
      </c>
      <c r="H9" s="53">
        <v>3.4</v>
      </c>
      <c r="I9" s="53">
        <v>0.44</v>
      </c>
      <c r="J9" s="53">
        <v>4.57</v>
      </c>
      <c r="K9" s="53">
        <v>3.6</v>
      </c>
      <c r="L9" s="53">
        <v>0</v>
      </c>
      <c r="M9" s="53">
        <v>0</v>
      </c>
      <c r="N9" s="54">
        <v>0.89</v>
      </c>
      <c r="O9" s="54">
        <v>1</v>
      </c>
      <c r="P9" s="52">
        <v>3.1</v>
      </c>
      <c r="Q9" s="52">
        <f>F9+G9+H9+I9+J9+K9+L9+M9+N9+O9+P9</f>
        <v>20</v>
      </c>
    </row>
    <row r="10" spans="1:17" ht="12.75">
      <c r="A10" s="93" t="s">
        <v>32</v>
      </c>
      <c r="B10" s="94"/>
      <c r="C10" s="94"/>
      <c r="D10" s="95"/>
      <c r="E10" s="10">
        <v>4395.1</v>
      </c>
      <c r="F10" s="59" t="s">
        <v>33</v>
      </c>
      <c r="G10" s="60"/>
      <c r="H10" s="60"/>
      <c r="I10" s="60"/>
      <c r="J10" s="60"/>
      <c r="K10" s="60"/>
      <c r="L10" s="60"/>
      <c r="M10" s="61"/>
      <c r="N10" s="62" t="s">
        <v>34</v>
      </c>
      <c r="O10" s="63"/>
      <c r="P10" s="9" t="s">
        <v>35</v>
      </c>
      <c r="Q10" s="9"/>
    </row>
    <row r="11" spans="1:17" ht="12.75">
      <c r="A11" s="64" t="s">
        <v>36</v>
      </c>
      <c r="B11" s="65"/>
      <c r="C11" s="65"/>
      <c r="D11" s="65"/>
      <c r="E11" s="66"/>
      <c r="F11" s="11">
        <f>F8*E10</f>
        <v>7911.180000000001</v>
      </c>
      <c r="G11" s="11">
        <f>G9*E10</f>
        <v>5274.12</v>
      </c>
      <c r="H11" s="11">
        <f>E10*H8</f>
        <v>14943.34</v>
      </c>
      <c r="I11" s="11">
        <f>I8*E10</f>
        <v>1933.8440000000003</v>
      </c>
      <c r="J11" s="11">
        <f>E10*J8</f>
        <v>20074.622</v>
      </c>
      <c r="K11" s="11">
        <f>E10*K8</f>
        <v>15822.360000000002</v>
      </c>
      <c r="L11" s="11">
        <v>0</v>
      </c>
      <c r="M11" s="11">
        <f>E10*M8</f>
        <v>0</v>
      </c>
      <c r="N11" s="11">
        <f>N9*E10</f>
        <v>3911.6390000000006</v>
      </c>
      <c r="O11" s="11">
        <f>O9*E10</f>
        <v>4395.1</v>
      </c>
      <c r="P11" s="11">
        <f>P8*E10</f>
        <v>13624.810000000001</v>
      </c>
      <c r="Q11" s="11">
        <f>F11+G11+H11+I11+J11+K11+L11+M11+N11+O11+P11</f>
        <v>87891.015</v>
      </c>
    </row>
    <row r="12" spans="1:17" ht="12.75">
      <c r="A12" s="96" t="s">
        <v>37</v>
      </c>
      <c r="B12" s="96"/>
      <c r="C12" s="96"/>
      <c r="D12" s="96"/>
      <c r="E12" s="97"/>
      <c r="F12" s="58" t="s">
        <v>38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2.75">
      <c r="A13" s="104" t="s">
        <v>39</v>
      </c>
      <c r="B13" s="104"/>
      <c r="C13" s="104"/>
      <c r="D13" s="105"/>
      <c r="E13" s="34">
        <v>333219.12800000026</v>
      </c>
      <c r="F13" s="40"/>
      <c r="G13" s="41"/>
      <c r="H13" s="12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>
      <c r="A14" s="26"/>
      <c r="B14" s="100" t="s">
        <v>48</v>
      </c>
      <c r="C14" s="100"/>
      <c r="D14" s="27" t="s">
        <v>37</v>
      </c>
      <c r="E14" s="28" t="s">
        <v>18</v>
      </c>
      <c r="F14" s="40"/>
      <c r="G14" s="41"/>
      <c r="H14" s="12"/>
      <c r="I14" s="41"/>
      <c r="J14" s="41"/>
      <c r="K14" s="41"/>
      <c r="L14" s="41"/>
      <c r="M14" s="41"/>
      <c r="N14" s="41"/>
      <c r="O14" s="41"/>
      <c r="P14" s="41"/>
      <c r="Q14" s="42"/>
    </row>
    <row r="15" spans="1:18" ht="12.75">
      <c r="A15" s="13" t="s">
        <v>40</v>
      </c>
      <c r="B15" s="101">
        <v>89471.07</v>
      </c>
      <c r="C15" s="102"/>
      <c r="D15" s="29">
        <v>76051.35</v>
      </c>
      <c r="E15" s="30"/>
      <c r="F15" s="14">
        <f>F8*E10</f>
        <v>7911.180000000001</v>
      </c>
      <c r="G15" s="14">
        <v>5275.726</v>
      </c>
      <c r="H15" s="15">
        <f>H8*E10</f>
        <v>14943.34</v>
      </c>
      <c r="I15" s="14">
        <v>2861.6</v>
      </c>
      <c r="J15" s="14">
        <v>20074.622</v>
      </c>
      <c r="K15" s="14">
        <f>K8*E10</f>
        <v>15822.360000000002</v>
      </c>
      <c r="L15" s="14">
        <f>8942.46+3218.16</f>
        <v>12160.619999999999</v>
      </c>
      <c r="M15" s="14">
        <v>1500</v>
      </c>
      <c r="N15" s="31">
        <f>2004+3571+981</f>
        <v>6556</v>
      </c>
      <c r="O15" s="31">
        <v>0</v>
      </c>
      <c r="P15" s="14">
        <f>P8*E10</f>
        <v>13624.810000000001</v>
      </c>
      <c r="Q15" s="16">
        <f aca="true" t="shared" si="0" ref="Q15:Q26">SUM(F15:P15)</f>
        <v>100730.25799999999</v>
      </c>
      <c r="R15" s="4"/>
    </row>
    <row r="16" spans="1:18" ht="12.75">
      <c r="A16" s="13" t="s">
        <v>41</v>
      </c>
      <c r="B16" s="101">
        <v>91272.2</v>
      </c>
      <c r="C16" s="103"/>
      <c r="D16" s="29">
        <f>91946.53+400</f>
        <v>92346.53</v>
      </c>
      <c r="E16" s="30"/>
      <c r="F16" s="14">
        <v>7911.180000000001</v>
      </c>
      <c r="G16" s="14">
        <v>5275.726</v>
      </c>
      <c r="H16" s="15">
        <v>14943.34</v>
      </c>
      <c r="I16" s="14">
        <v>2861.6</v>
      </c>
      <c r="J16" s="14">
        <v>20074.622</v>
      </c>
      <c r="K16" s="14">
        <v>15822.360000000002</v>
      </c>
      <c r="L16" s="14">
        <f>6341.75+3304.18+759.4</f>
        <v>10405.33</v>
      </c>
      <c r="M16" s="14">
        <v>0</v>
      </c>
      <c r="N16" s="31">
        <v>0</v>
      </c>
      <c r="O16" s="31">
        <v>0</v>
      </c>
      <c r="P16" s="14">
        <v>13624.810000000001</v>
      </c>
      <c r="Q16" s="16">
        <f t="shared" si="0"/>
        <v>90918.968</v>
      </c>
      <c r="R16" s="4"/>
    </row>
    <row r="17" spans="1:18" ht="12.75">
      <c r="A17" s="13" t="s">
        <v>7</v>
      </c>
      <c r="B17" s="101">
        <v>89517.19</v>
      </c>
      <c r="C17" s="103"/>
      <c r="D17" s="29">
        <v>89021.87</v>
      </c>
      <c r="E17" s="30"/>
      <c r="F17" s="14">
        <v>7911.180000000001</v>
      </c>
      <c r="G17" s="14">
        <v>5275.726</v>
      </c>
      <c r="H17" s="15">
        <v>14943.34</v>
      </c>
      <c r="I17" s="14">
        <v>2861.6</v>
      </c>
      <c r="J17" s="14">
        <f>20074.622+1497.3</f>
        <v>21571.922</v>
      </c>
      <c r="K17" s="14">
        <v>15822.360000000002</v>
      </c>
      <c r="L17" s="14">
        <f>5412.96+4645.08+5549.44</f>
        <v>15607.48</v>
      </c>
      <c r="M17" s="14">
        <v>5000</v>
      </c>
      <c r="N17" s="31">
        <f>27311+24411+1802</f>
        <v>53524</v>
      </c>
      <c r="O17" s="31">
        <v>0</v>
      </c>
      <c r="P17" s="14">
        <v>13624.810000000001</v>
      </c>
      <c r="Q17" s="16">
        <f t="shared" si="0"/>
        <v>156142.418</v>
      </c>
      <c r="R17" s="4"/>
    </row>
    <row r="18" spans="1:18" ht="12.75">
      <c r="A18" s="13" t="s">
        <v>42</v>
      </c>
      <c r="B18" s="101">
        <v>94719.28</v>
      </c>
      <c r="C18" s="103"/>
      <c r="D18" s="29">
        <v>82947.71</v>
      </c>
      <c r="E18" s="30"/>
      <c r="F18" s="14">
        <v>7911.180000000001</v>
      </c>
      <c r="G18" s="14">
        <v>5275.726</v>
      </c>
      <c r="H18" s="15">
        <v>14943.34</v>
      </c>
      <c r="I18" s="14">
        <v>2861.6</v>
      </c>
      <c r="J18" s="14">
        <v>20074.622</v>
      </c>
      <c r="K18" s="14">
        <v>15822.360000000002</v>
      </c>
      <c r="L18" s="14">
        <f>4081.09+2960.1+6482.89</f>
        <v>13524.080000000002</v>
      </c>
      <c r="M18" s="14">
        <v>400</v>
      </c>
      <c r="N18" s="31">
        <v>0</v>
      </c>
      <c r="O18" s="31">
        <v>0</v>
      </c>
      <c r="P18" s="14">
        <v>13624.810000000001</v>
      </c>
      <c r="Q18" s="16">
        <f t="shared" si="0"/>
        <v>94437.718</v>
      </c>
      <c r="R18" s="4"/>
    </row>
    <row r="19" spans="1:17" ht="12.75">
      <c r="A19" s="13" t="s">
        <v>11</v>
      </c>
      <c r="B19" s="101">
        <v>92636.06</v>
      </c>
      <c r="C19" s="103"/>
      <c r="D19" s="29">
        <v>80783.52</v>
      </c>
      <c r="E19" s="30"/>
      <c r="F19" s="14">
        <v>7911.180000000001</v>
      </c>
      <c r="G19" s="14">
        <f>5275.726+4900</f>
        <v>10175.725999999999</v>
      </c>
      <c r="H19" s="15">
        <v>14943.34</v>
      </c>
      <c r="I19" s="14">
        <v>1000</v>
      </c>
      <c r="J19" s="14">
        <v>20074.622</v>
      </c>
      <c r="K19" s="14">
        <v>15822.360000000002</v>
      </c>
      <c r="L19" s="14">
        <f>7519.23+2752.64+7804.36</f>
        <v>18076.23</v>
      </c>
      <c r="M19" s="24">
        <f>305051+11978</f>
        <v>317029</v>
      </c>
      <c r="N19" s="31">
        <v>0</v>
      </c>
      <c r="O19" s="31">
        <v>0</v>
      </c>
      <c r="P19" s="14">
        <v>13624.810000000001</v>
      </c>
      <c r="Q19" s="16">
        <f t="shared" si="0"/>
        <v>418657.268</v>
      </c>
    </row>
    <row r="20" spans="1:17" ht="12.75">
      <c r="A20" s="13" t="s">
        <v>13</v>
      </c>
      <c r="B20" s="101">
        <v>97188.43</v>
      </c>
      <c r="C20" s="103"/>
      <c r="D20" s="29">
        <v>123070.29</v>
      </c>
      <c r="E20" s="30"/>
      <c r="F20" s="14">
        <v>7911.180000000001</v>
      </c>
      <c r="G20" s="14">
        <v>5275.726</v>
      </c>
      <c r="H20" s="15">
        <v>14943.34</v>
      </c>
      <c r="I20" s="14">
        <v>1000</v>
      </c>
      <c r="J20" s="14">
        <v>20074.622</v>
      </c>
      <c r="K20" s="14">
        <v>15822.360000000002</v>
      </c>
      <c r="L20" s="14">
        <f>6776.59+1735.58+2332.57</f>
        <v>10844.74</v>
      </c>
      <c r="M20" s="14">
        <v>3000</v>
      </c>
      <c r="N20" s="31">
        <f>672+22812</f>
        <v>23484</v>
      </c>
      <c r="O20" s="31">
        <v>10404</v>
      </c>
      <c r="P20" s="14">
        <v>13624.810000000001</v>
      </c>
      <c r="Q20" s="16">
        <f t="shared" si="0"/>
        <v>126384.778</v>
      </c>
    </row>
    <row r="21" spans="1:17" ht="12.75">
      <c r="A21" s="13" t="s">
        <v>14</v>
      </c>
      <c r="B21" s="101">
        <v>89956.32</v>
      </c>
      <c r="C21" s="103"/>
      <c r="D21" s="29">
        <v>110879.48</v>
      </c>
      <c r="E21" s="30"/>
      <c r="F21" s="14">
        <v>7911.180000000001</v>
      </c>
      <c r="G21" s="14">
        <v>5275.726</v>
      </c>
      <c r="H21" s="15">
        <v>14943.34</v>
      </c>
      <c r="I21" s="14">
        <v>1000</v>
      </c>
      <c r="J21" s="14">
        <v>20074.622</v>
      </c>
      <c r="K21" s="14">
        <v>15822.360000000002</v>
      </c>
      <c r="L21" s="14">
        <f>5455.47+5113.5+2439.93</f>
        <v>13008.900000000001</v>
      </c>
      <c r="M21" s="24">
        <v>45900</v>
      </c>
      <c r="N21" s="31">
        <v>0</v>
      </c>
      <c r="O21" s="31">
        <v>0</v>
      </c>
      <c r="P21" s="14">
        <v>13624.810000000001</v>
      </c>
      <c r="Q21" s="16">
        <f t="shared" si="0"/>
        <v>137560.938</v>
      </c>
    </row>
    <row r="22" spans="1:17" ht="12.75">
      <c r="A22" s="13" t="s">
        <v>15</v>
      </c>
      <c r="B22" s="101">
        <v>100911.12</v>
      </c>
      <c r="C22" s="103"/>
      <c r="D22" s="29">
        <v>113557.61</v>
      </c>
      <c r="E22" s="30"/>
      <c r="F22" s="14">
        <v>7911.180000000001</v>
      </c>
      <c r="G22" s="14">
        <v>5275.726</v>
      </c>
      <c r="H22" s="15">
        <v>14943.34</v>
      </c>
      <c r="I22" s="14">
        <v>1000</v>
      </c>
      <c r="J22" s="14">
        <v>20074.622</v>
      </c>
      <c r="K22" s="14">
        <v>15822.360000000002</v>
      </c>
      <c r="L22" s="14">
        <f>9024.05+3879.75+2346.71</f>
        <v>15250.509999999998</v>
      </c>
      <c r="M22" s="14">
        <v>4466.41</v>
      </c>
      <c r="N22" s="31">
        <f>16022+3358</f>
        <v>19380</v>
      </c>
      <c r="O22" s="31">
        <v>0</v>
      </c>
      <c r="P22" s="14">
        <v>13624.810000000001</v>
      </c>
      <c r="Q22" s="16">
        <f t="shared" si="0"/>
        <v>117748.958</v>
      </c>
    </row>
    <row r="23" spans="1:17" ht="12.75">
      <c r="A23" s="13" t="s">
        <v>43</v>
      </c>
      <c r="B23" s="101">
        <v>103242.2</v>
      </c>
      <c r="C23" s="103"/>
      <c r="D23" s="29">
        <v>103001.41</v>
      </c>
      <c r="E23" s="30"/>
      <c r="F23" s="14">
        <v>7911.180000000001</v>
      </c>
      <c r="G23" s="14">
        <v>5275.726</v>
      </c>
      <c r="H23" s="15">
        <v>14943.34</v>
      </c>
      <c r="I23" s="14">
        <v>1000</v>
      </c>
      <c r="J23" s="14">
        <v>20074.622</v>
      </c>
      <c r="K23" s="14">
        <v>15822.360000000002</v>
      </c>
      <c r="L23" s="14">
        <f>4621.39+3507+2436.71</f>
        <v>10565.1</v>
      </c>
      <c r="M23" s="14">
        <v>9802.09</v>
      </c>
      <c r="N23" s="31">
        <f>18612+1301+5628</f>
        <v>25541</v>
      </c>
      <c r="O23" s="31">
        <v>0</v>
      </c>
      <c r="P23" s="14">
        <v>13624.810000000001</v>
      </c>
      <c r="Q23" s="16">
        <f t="shared" si="0"/>
        <v>124560.228</v>
      </c>
    </row>
    <row r="24" spans="1:17" ht="12.75">
      <c r="A24" s="13" t="s">
        <v>44</v>
      </c>
      <c r="B24" s="101">
        <v>98466.96</v>
      </c>
      <c r="C24" s="103"/>
      <c r="D24" s="29">
        <v>103399.97</v>
      </c>
      <c r="E24" s="30"/>
      <c r="F24" s="14">
        <v>7911.180000000001</v>
      </c>
      <c r="G24" s="14">
        <v>5275.726</v>
      </c>
      <c r="H24" s="15">
        <v>14943.34</v>
      </c>
      <c r="I24" s="14">
        <v>2050</v>
      </c>
      <c r="J24" s="14">
        <v>20074.622</v>
      </c>
      <c r="K24" s="14">
        <v>15822.360000000002</v>
      </c>
      <c r="L24" s="14">
        <f>5099.94+3795.75+5682.92</f>
        <v>14578.609999999999</v>
      </c>
      <c r="M24" s="14">
        <v>5000</v>
      </c>
      <c r="N24" s="31">
        <f>2004+597+6343</f>
        <v>8944</v>
      </c>
      <c r="O24" s="31">
        <v>0</v>
      </c>
      <c r="P24" s="14">
        <v>13624.810000000001</v>
      </c>
      <c r="Q24" s="16">
        <f t="shared" si="0"/>
        <v>108224.648</v>
      </c>
    </row>
    <row r="25" spans="1:17" ht="12.75">
      <c r="A25" s="13" t="s">
        <v>45</v>
      </c>
      <c r="B25" s="101">
        <v>102480.51</v>
      </c>
      <c r="C25" s="103"/>
      <c r="D25" s="29">
        <v>90685.32</v>
      </c>
      <c r="E25" s="30"/>
      <c r="F25" s="14">
        <v>7911.180000000001</v>
      </c>
      <c r="G25" s="14">
        <v>5275.726</v>
      </c>
      <c r="H25" s="15">
        <v>14943.34</v>
      </c>
      <c r="I25" s="14">
        <v>3100</v>
      </c>
      <c r="J25" s="14">
        <v>20074.622</v>
      </c>
      <c r="K25" s="14">
        <v>15822.360000000002</v>
      </c>
      <c r="L25" s="14">
        <f>10964.5+5019+8862.8</f>
        <v>24846.3</v>
      </c>
      <c r="M25" s="14">
        <v>0</v>
      </c>
      <c r="N25" s="31">
        <v>8293</v>
      </c>
      <c r="O25" s="31">
        <v>0</v>
      </c>
      <c r="P25" s="14">
        <v>13624.810000000001</v>
      </c>
      <c r="Q25" s="16">
        <f t="shared" si="0"/>
        <v>113891.338</v>
      </c>
    </row>
    <row r="26" spans="1:17" ht="12.75">
      <c r="A26" s="13" t="s">
        <v>46</v>
      </c>
      <c r="B26" s="101">
        <v>112748.39</v>
      </c>
      <c r="C26" s="103"/>
      <c r="D26" s="29">
        <v>114266.06</v>
      </c>
      <c r="E26" s="30"/>
      <c r="F26" s="14">
        <v>7911.180000000001</v>
      </c>
      <c r="G26" s="14">
        <v>5275.726</v>
      </c>
      <c r="H26" s="15">
        <v>14943.34</v>
      </c>
      <c r="I26" s="14">
        <v>3100</v>
      </c>
      <c r="J26" s="14">
        <v>20074.622</v>
      </c>
      <c r="K26" s="14">
        <v>15822.360000000002</v>
      </c>
      <c r="L26" s="14">
        <f>3649.23+3426</f>
        <v>7075.23</v>
      </c>
      <c r="M26" s="14">
        <v>0</v>
      </c>
      <c r="N26" s="31">
        <v>0</v>
      </c>
      <c r="O26" s="31">
        <v>0</v>
      </c>
      <c r="P26" s="14">
        <v>13624.810000000001</v>
      </c>
      <c r="Q26" s="16">
        <f t="shared" si="0"/>
        <v>87827.268</v>
      </c>
    </row>
    <row r="27" spans="1:17" ht="24">
      <c r="A27" s="17" t="s">
        <v>47</v>
      </c>
      <c r="B27" s="101">
        <v>0</v>
      </c>
      <c r="C27" s="103"/>
      <c r="D27" s="29">
        <f>2700+2700+2700+2700</f>
        <v>10800</v>
      </c>
      <c r="E27" s="20"/>
      <c r="F27" s="14"/>
      <c r="G27" s="14"/>
      <c r="H27" s="14"/>
      <c r="I27" s="14"/>
      <c r="J27" s="14"/>
      <c r="K27" s="14"/>
      <c r="L27" s="14"/>
      <c r="M27" s="14"/>
      <c r="N27" s="31"/>
      <c r="O27" s="31"/>
      <c r="P27" s="14"/>
      <c r="Q27" s="16"/>
    </row>
    <row r="28" spans="1:17" ht="12.75">
      <c r="A28" s="18" t="s">
        <v>10</v>
      </c>
      <c r="B28" s="107">
        <f>SUM(B15:B27)</f>
        <v>1162609.7299999997</v>
      </c>
      <c r="C28" s="108"/>
      <c r="D28" s="21">
        <f>SUM(D15:D27)</f>
        <v>1190811.12</v>
      </c>
      <c r="E28" s="32"/>
      <c r="F28" s="21">
        <f aca="true" t="shared" si="1" ref="F28:Q28">SUM(F15:F27)</f>
        <v>94934.16000000003</v>
      </c>
      <c r="G28" s="21">
        <f t="shared" si="1"/>
        <v>68208.71200000001</v>
      </c>
      <c r="H28" s="21">
        <f t="shared" si="1"/>
        <v>179320.08</v>
      </c>
      <c r="I28" s="21">
        <f t="shared" si="1"/>
        <v>24696.4</v>
      </c>
      <c r="J28" s="21">
        <f t="shared" si="1"/>
        <v>242392.76400000002</v>
      </c>
      <c r="K28" s="21">
        <f t="shared" si="1"/>
        <v>189868.32000000007</v>
      </c>
      <c r="L28" s="21">
        <f t="shared" si="1"/>
        <v>165943.13</v>
      </c>
      <c r="M28" s="21">
        <f t="shared" si="1"/>
        <v>392097.5</v>
      </c>
      <c r="N28" s="21">
        <f t="shared" si="1"/>
        <v>145722</v>
      </c>
      <c r="O28" s="21">
        <f t="shared" si="1"/>
        <v>10404</v>
      </c>
      <c r="P28" s="21">
        <f t="shared" si="1"/>
        <v>163497.72</v>
      </c>
      <c r="Q28" s="22">
        <f t="shared" si="1"/>
        <v>1677084.786</v>
      </c>
    </row>
    <row r="29" spans="1:17" ht="12.75">
      <c r="A29" s="1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3" t="s">
        <v>17</v>
      </c>
      <c r="P29" s="106">
        <f>E13+D28-Q28</f>
        <v>-153054.5379999997</v>
      </c>
      <c r="Q29" s="106"/>
    </row>
    <row r="30" spans="2:4" ht="12.75">
      <c r="B30" t="s">
        <v>5</v>
      </c>
      <c r="C30">
        <v>1500</v>
      </c>
      <c r="D30" t="s">
        <v>59</v>
      </c>
    </row>
    <row r="31" spans="2:14" ht="12.75">
      <c r="B31" t="s">
        <v>7</v>
      </c>
      <c r="C31">
        <v>5000</v>
      </c>
      <c r="D31" t="s">
        <v>60</v>
      </c>
      <c r="E31" s="4"/>
      <c r="G31" s="35" t="s">
        <v>5</v>
      </c>
      <c r="H31" s="35">
        <v>8942.46</v>
      </c>
      <c r="I31" s="35" t="s">
        <v>16</v>
      </c>
      <c r="J31" s="35">
        <v>3218.16</v>
      </c>
      <c r="K31" s="35" t="s">
        <v>54</v>
      </c>
      <c r="L31" s="35">
        <v>0</v>
      </c>
      <c r="M31" s="35" t="s">
        <v>52</v>
      </c>
      <c r="N31" s="4"/>
    </row>
    <row r="32" spans="2:16" ht="12.75">
      <c r="B32" t="s">
        <v>8</v>
      </c>
      <c r="C32">
        <v>400</v>
      </c>
      <c r="D32" t="s">
        <v>56</v>
      </c>
      <c r="G32" s="35" t="s">
        <v>6</v>
      </c>
      <c r="H32" s="35">
        <v>6341.75</v>
      </c>
      <c r="I32" s="35" t="s">
        <v>16</v>
      </c>
      <c r="J32" s="35">
        <v>3304.18</v>
      </c>
      <c r="K32" s="35" t="s">
        <v>54</v>
      </c>
      <c r="L32" s="35">
        <v>759.4</v>
      </c>
      <c r="M32" s="35" t="s">
        <v>52</v>
      </c>
      <c r="N32" s="4"/>
      <c r="P32" s="4"/>
    </row>
    <row r="33" spans="2:16" ht="12.75">
      <c r="B33" t="s">
        <v>11</v>
      </c>
      <c r="C33">
        <v>179676</v>
      </c>
      <c r="D33" t="s">
        <v>61</v>
      </c>
      <c r="G33" s="35" t="s">
        <v>7</v>
      </c>
      <c r="H33" s="35">
        <v>5412.96</v>
      </c>
      <c r="I33" s="35" t="s">
        <v>16</v>
      </c>
      <c r="J33" s="35">
        <v>4645.08</v>
      </c>
      <c r="K33" s="35" t="s">
        <v>54</v>
      </c>
      <c r="L33" s="35">
        <v>5549.44</v>
      </c>
      <c r="M33" s="35" t="s">
        <v>52</v>
      </c>
      <c r="P33" s="37"/>
    </row>
    <row r="34" spans="3:15" ht="12.75">
      <c r="C34">
        <v>121375</v>
      </c>
      <c r="D34" s="37" t="s">
        <v>62</v>
      </c>
      <c r="E34" s="4"/>
      <c r="G34" s="35" t="s">
        <v>8</v>
      </c>
      <c r="H34" s="35">
        <v>4081.09</v>
      </c>
      <c r="I34" s="35" t="s">
        <v>16</v>
      </c>
      <c r="J34" s="35">
        <v>2960.1</v>
      </c>
      <c r="K34" s="35" t="s">
        <v>54</v>
      </c>
      <c r="L34" s="35">
        <v>6482.89</v>
      </c>
      <c r="M34" s="35" t="s">
        <v>52</v>
      </c>
      <c r="O34" s="37"/>
    </row>
    <row r="35" spans="3:16" ht="12.75">
      <c r="C35">
        <v>4000</v>
      </c>
      <c r="D35" t="s">
        <v>63</v>
      </c>
      <c r="F35" s="4"/>
      <c r="G35" s="35" t="s">
        <v>11</v>
      </c>
      <c r="H35" s="35">
        <v>7519.23</v>
      </c>
      <c r="I35" s="35" t="s">
        <v>16</v>
      </c>
      <c r="J35" s="35">
        <v>2752.64</v>
      </c>
      <c r="K35" s="35" t="s">
        <v>54</v>
      </c>
      <c r="L35" s="35">
        <v>7804.36</v>
      </c>
      <c r="M35" s="35" t="s">
        <v>52</v>
      </c>
      <c r="O35" s="37"/>
      <c r="P35" s="4"/>
    </row>
    <row r="36" spans="3:16" ht="12.75">
      <c r="C36">
        <v>11978</v>
      </c>
      <c r="D36" t="s">
        <v>64</v>
      </c>
      <c r="G36" s="35" t="s">
        <v>13</v>
      </c>
      <c r="H36" s="35">
        <v>6776.59</v>
      </c>
      <c r="I36" s="35" t="s">
        <v>16</v>
      </c>
      <c r="J36" s="35">
        <v>1735.58</v>
      </c>
      <c r="K36" s="35" t="s">
        <v>54</v>
      </c>
      <c r="L36" s="35">
        <v>2332.57</v>
      </c>
      <c r="M36" s="35" t="s">
        <v>52</v>
      </c>
      <c r="O36" s="39"/>
      <c r="P36" s="43"/>
    </row>
    <row r="37" spans="2:16" ht="12.75">
      <c r="B37" t="s">
        <v>13</v>
      </c>
      <c r="C37">
        <v>3000</v>
      </c>
      <c r="D37" t="s">
        <v>65</v>
      </c>
      <c r="G37" s="35" t="s">
        <v>14</v>
      </c>
      <c r="H37" s="35">
        <v>5455.47</v>
      </c>
      <c r="I37" s="35" t="s">
        <v>16</v>
      </c>
      <c r="J37" s="35">
        <v>5113.5</v>
      </c>
      <c r="K37" s="35" t="s">
        <v>54</v>
      </c>
      <c r="L37" s="35">
        <v>2439.93</v>
      </c>
      <c r="M37" s="35" t="s">
        <v>52</v>
      </c>
      <c r="O37" s="1"/>
      <c r="P37" s="39"/>
    </row>
    <row r="38" spans="2:16" ht="12.75">
      <c r="B38" t="s">
        <v>14</v>
      </c>
      <c r="C38">
        <v>45900</v>
      </c>
      <c r="D38" s="3" t="s">
        <v>67</v>
      </c>
      <c r="G38" s="35" t="s">
        <v>15</v>
      </c>
      <c r="H38" s="35">
        <v>9024.05</v>
      </c>
      <c r="I38" s="35" t="s">
        <v>16</v>
      </c>
      <c r="J38" s="35">
        <v>3879.75</v>
      </c>
      <c r="K38" s="35" t="s">
        <v>54</v>
      </c>
      <c r="L38" s="35">
        <v>2346.71</v>
      </c>
      <c r="M38" s="35" t="s">
        <v>52</v>
      </c>
      <c r="O38" s="37"/>
      <c r="P38" s="4"/>
    </row>
    <row r="39" spans="2:15" ht="12.75">
      <c r="B39" t="s">
        <v>15</v>
      </c>
      <c r="C39">
        <v>4466.41</v>
      </c>
      <c r="D39" t="s">
        <v>68</v>
      </c>
      <c r="F39" s="37"/>
      <c r="G39" s="35" t="s">
        <v>0</v>
      </c>
      <c r="H39" s="35">
        <v>4621.39</v>
      </c>
      <c r="I39" s="35" t="s">
        <v>16</v>
      </c>
      <c r="J39" s="35">
        <v>3507</v>
      </c>
      <c r="K39" s="35" t="s">
        <v>54</v>
      </c>
      <c r="L39" s="35">
        <v>2436.71</v>
      </c>
      <c r="M39" s="35" t="s">
        <v>52</v>
      </c>
      <c r="O39" s="37"/>
    </row>
    <row r="40" spans="2:13" ht="12.75">
      <c r="B40" t="s">
        <v>0</v>
      </c>
      <c r="C40">
        <v>9802.09</v>
      </c>
      <c r="D40" s="37" t="s">
        <v>19</v>
      </c>
      <c r="G40" s="35" t="s">
        <v>1</v>
      </c>
      <c r="H40" s="35">
        <v>5099.9400000000005</v>
      </c>
      <c r="I40" s="35" t="s">
        <v>16</v>
      </c>
      <c r="J40" s="35">
        <v>3795.75</v>
      </c>
      <c r="K40" s="35" t="s">
        <v>54</v>
      </c>
      <c r="L40" s="35">
        <v>5682.92</v>
      </c>
      <c r="M40" s="35" t="s">
        <v>52</v>
      </c>
    </row>
    <row r="41" spans="2:13" ht="12.75">
      <c r="B41" t="s">
        <v>1</v>
      </c>
      <c r="C41">
        <v>5000</v>
      </c>
      <c r="D41" t="s">
        <v>69</v>
      </c>
      <c r="G41" s="35" t="s">
        <v>2</v>
      </c>
      <c r="H41" s="35">
        <v>10964.5</v>
      </c>
      <c r="I41" s="35" t="s">
        <v>16</v>
      </c>
      <c r="J41" s="35">
        <v>5019</v>
      </c>
      <c r="K41" s="35" t="s">
        <v>54</v>
      </c>
      <c r="L41" s="35">
        <v>8862.8</v>
      </c>
      <c r="M41" s="35" t="s">
        <v>52</v>
      </c>
    </row>
    <row r="42" spans="7:15" ht="12.75">
      <c r="G42" s="35" t="s">
        <v>4</v>
      </c>
      <c r="H42" s="35">
        <v>3649.23</v>
      </c>
      <c r="I42" s="35" t="s">
        <v>16</v>
      </c>
      <c r="J42" s="35">
        <v>3426</v>
      </c>
      <c r="K42" s="35" t="s">
        <v>54</v>
      </c>
      <c r="L42" s="35">
        <v>0</v>
      </c>
      <c r="M42" s="35" t="s">
        <v>52</v>
      </c>
      <c r="O42" s="4"/>
    </row>
    <row r="43" spans="8:16" ht="12.75">
      <c r="H43" s="37"/>
      <c r="J43" s="37"/>
      <c r="L43" s="37"/>
      <c r="N43" s="37"/>
      <c r="O43" s="44"/>
      <c r="P43" s="37"/>
    </row>
    <row r="46" ht="12.75">
      <c r="I46" s="4"/>
    </row>
  </sheetData>
  <sheetProtection/>
  <mergeCells count="43">
    <mergeCell ref="B21:C21"/>
    <mergeCell ref="B27:C27"/>
    <mergeCell ref="B28:C28"/>
    <mergeCell ref="P29:Q29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2022-03-15T06:00:52Z</cp:lastPrinted>
  <dcterms:created xsi:type="dcterms:W3CDTF">2007-02-04T12:22:59Z</dcterms:created>
  <dcterms:modified xsi:type="dcterms:W3CDTF">2023-02-10T07:14:13Z</dcterms:modified>
  <cp:category/>
  <cp:version/>
  <cp:contentType/>
  <cp:contentStatus/>
</cp:coreProperties>
</file>