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3800" windowHeight="5232" activeTab="0"/>
  </bookViews>
  <sheets>
    <sheet name="2022" sheetId="1" r:id="rId1"/>
  </sheets>
  <definedNames>
    <definedName name="_xlnm.Print_Area" localSheetId="0">'2022'!$A$2:$Q$31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1800-субботник
2380-покос</t>
        </r>
      </text>
    </comment>
    <comment ref="M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25500-поверка теплоузла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3000-опиловка ветки
311-покраска лавочки</t>
        </r>
      </text>
    </comment>
    <comment ref="G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3170-компенсация при увольнении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1966,62-обслуживание газового оборудования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3000-устройство 2х вентканалов в подвале</t>
        </r>
      </text>
    </comment>
    <comment ref="G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не полный месяц</t>
        </r>
      </text>
    </comment>
  </commentList>
</comments>
</file>

<file path=xl/sharedStrings.xml><?xml version="1.0" encoding="utf-8"?>
<sst xmlns="http://schemas.openxmlformats.org/spreadsheetml/2006/main" count="100" uniqueCount="66">
  <si>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</si>
  <si>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</si>
  <si>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</si>
  <si>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</si>
  <si>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</si>
  <si>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</si>
  <si>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</si>
  <si>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</si>
  <si>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</si>
  <si>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Содержание</t>
  </si>
  <si>
    <t>Эпсилон</t>
  </si>
  <si>
    <t>октябрь</t>
  </si>
  <si>
    <t>итого</t>
  </si>
  <si>
    <t>ноябрь</t>
  </si>
  <si>
    <t>декабрь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</si>
  <si>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</si>
  <si>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</si>
  <si>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</si>
  <si>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</si>
  <si>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</si>
  <si>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</si>
  <si>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</si>
  <si>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</si>
  <si>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</si>
  <si>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</si>
  <si>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</si>
  <si>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</si>
  <si>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</si>
  <si>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</si>
  <si>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</si>
  <si>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</si>
  <si>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</si>
  <si>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</si>
  <si>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</si>
  <si>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</si>
  <si>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</si>
  <si>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</si>
  <si>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</si>
  <si>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</si>
  <si>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</si>
  <si>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</si>
  <si>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</si>
  <si>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</si>
  <si>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</si>
  <si>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</si>
  <si>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</si>
  <si>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</si>
  <si>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</si>
  <si>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начислено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</si>
  <si>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</si>
  <si>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</si>
  <si>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</si>
  <si>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</si>
  <si>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</si>
  <si>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</si>
  <si>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субботник</t>
  </si>
  <si>
    <t xml:space="preserve">общехозяйственные расходы </t>
  </si>
  <si>
    <t>серди</t>
  </si>
  <si>
    <t>ростелеком</t>
  </si>
  <si>
    <t>Информация о доходах и расходах по дому __Калинина 144/1__на 2022год.</t>
  </si>
  <si>
    <t>Работы по уборке придомовой территории</t>
  </si>
  <si>
    <t>поверка теплоузла</t>
  </si>
  <si>
    <t>опиловка ветки</t>
  </si>
  <si>
    <t>покраска лавочки</t>
  </si>
  <si>
    <t>обслуживание газового оборудования</t>
  </si>
  <si>
    <t>устройство 2х вентканалов в подвале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</si>
</sst>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2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2" fillId="7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top"/>
    </xf>
    <xf numFmtId="0" fontId="10" fillId="32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4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174" fontId="1" fillId="34" borderId="17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74" fontId="1" fillId="37" borderId="17" xfId="0" applyNumberFormat="1" applyFont="1" applyFill="1" applyBorder="1" applyAlignment="1">
      <alignment horizontal="center"/>
    </xf>
    <xf numFmtId="174" fontId="1" fillId="37" borderId="16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47"/>
  <sheetViews>
    <sheetView tabSelected="1" workbookViewId="0" topLeftCell="A10">
      <selection activeCell="Q33" sqref="Q33"/>
    </sheetView>
  </sheetViews>
  <sheetFormatPr defaultColWidth="9.00390625" defaultRowHeight="12.75"/>
  <cols>
    <col min="18" max="18" width="9.50390625" style="0" customWidth="1"/>
  </cols>
  <sheetData>
    <row r="2" spans="1:17" ht="15.75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.75">
      <c r="A4" s="73"/>
      <c r="B4" s="50"/>
      <c r="C4" s="50"/>
      <c r="D4" s="50"/>
      <c r="E4" s="74"/>
      <c r="F4" s="51" t="s">
        <v>19</v>
      </c>
      <c r="G4" s="46"/>
      <c r="H4" s="46"/>
      <c r="I4" s="46"/>
      <c r="J4" s="46"/>
      <c r="K4" s="46"/>
      <c r="L4" s="46"/>
      <c r="M4" s="46"/>
      <c r="N4" s="46"/>
      <c r="O4" s="46"/>
      <c r="P4" s="47"/>
      <c r="Q4" s="1"/>
    </row>
    <row r="5" spans="1:17" ht="12.75">
      <c r="A5" s="4"/>
      <c r="B5" s="75" t="s">
        <v>20</v>
      </c>
      <c r="C5" s="76"/>
      <c r="D5" s="76"/>
      <c r="E5" s="77"/>
      <c r="F5" s="78" t="s">
        <v>9</v>
      </c>
      <c r="G5" s="79"/>
      <c r="H5" s="79"/>
      <c r="I5" s="79"/>
      <c r="J5" s="79"/>
      <c r="K5" s="79"/>
      <c r="L5" s="79"/>
      <c r="M5" s="79"/>
      <c r="N5" s="80" t="s">
        <v>21</v>
      </c>
      <c r="O5" s="81"/>
      <c r="P5" s="84" t="s">
        <v>22</v>
      </c>
      <c r="Q5" s="87" t="s">
        <v>16</v>
      </c>
    </row>
    <row r="6" spans="1:17" ht="12.75">
      <c r="A6" s="26"/>
      <c r="B6" s="48" t="s">
        <v>23</v>
      </c>
      <c r="C6" s="48" t="s">
        <v>15</v>
      </c>
      <c r="D6" s="48" t="s">
        <v>24</v>
      </c>
      <c r="E6" s="68" t="s">
        <v>12</v>
      </c>
      <c r="F6" s="66" t="s">
        <v>25</v>
      </c>
      <c r="G6" s="66" t="s">
        <v>60</v>
      </c>
      <c r="H6" s="66" t="s">
        <v>26</v>
      </c>
      <c r="I6" s="66" t="s">
        <v>27</v>
      </c>
      <c r="J6" s="66" t="s">
        <v>28</v>
      </c>
      <c r="K6" s="66" t="s">
        <v>56</v>
      </c>
      <c r="L6" s="58" t="s">
        <v>29</v>
      </c>
      <c r="M6" s="60"/>
      <c r="N6" s="82"/>
      <c r="O6" s="83"/>
      <c r="P6" s="85"/>
      <c r="Q6" s="88"/>
    </row>
    <row r="7" spans="1:17" ht="84">
      <c r="A7" s="6"/>
      <c r="B7" s="49"/>
      <c r="C7" s="49"/>
      <c r="D7" s="49"/>
      <c r="E7" s="69"/>
      <c r="F7" s="67"/>
      <c r="G7" s="67"/>
      <c r="H7" s="67"/>
      <c r="I7" s="67"/>
      <c r="J7" s="67"/>
      <c r="K7" s="67"/>
      <c r="L7" s="27" t="s">
        <v>49</v>
      </c>
      <c r="M7" s="27" t="s">
        <v>52</v>
      </c>
      <c r="N7" s="5" t="s">
        <v>30</v>
      </c>
      <c r="O7" s="5" t="s">
        <v>31</v>
      </c>
      <c r="P7" s="86"/>
      <c r="Q7" s="89"/>
    </row>
    <row r="8" spans="1:17" ht="12.75">
      <c r="A8" s="42" t="s">
        <v>50</v>
      </c>
      <c r="B8" s="41">
        <v>8.9</v>
      </c>
      <c r="C8" s="41">
        <v>3.8</v>
      </c>
      <c r="D8" s="41">
        <v>1.6</v>
      </c>
      <c r="E8" s="8">
        <f>SUM(B8:D8)</f>
        <v>14.299999999999999</v>
      </c>
      <c r="F8" s="38">
        <v>2</v>
      </c>
      <c r="G8" s="38">
        <v>0</v>
      </c>
      <c r="H8" s="38">
        <v>3.4</v>
      </c>
      <c r="I8" s="38">
        <v>0.55</v>
      </c>
      <c r="J8" s="38">
        <v>1.25</v>
      </c>
      <c r="K8" s="38">
        <v>3.6</v>
      </c>
      <c r="L8" s="45">
        <v>0</v>
      </c>
      <c r="M8" s="38">
        <v>0</v>
      </c>
      <c r="N8" s="24">
        <v>0.1</v>
      </c>
      <c r="O8" s="24">
        <v>0.1</v>
      </c>
      <c r="P8" s="25">
        <v>3.3</v>
      </c>
      <c r="Q8" s="25">
        <f>SUM(F8:P8)</f>
        <v>14.3</v>
      </c>
    </row>
    <row r="9" spans="1:17" ht="24">
      <c r="A9" s="55" t="s">
        <v>32</v>
      </c>
      <c r="B9" s="56"/>
      <c r="C9" s="56"/>
      <c r="D9" s="57"/>
      <c r="E9" s="35">
        <v>2075.4</v>
      </c>
      <c r="F9" s="58" t="s">
        <v>33</v>
      </c>
      <c r="G9" s="59"/>
      <c r="H9" s="59"/>
      <c r="I9" s="59"/>
      <c r="J9" s="59"/>
      <c r="K9" s="59"/>
      <c r="L9" s="59"/>
      <c r="M9" s="60"/>
      <c r="N9" s="61" t="s">
        <v>34</v>
      </c>
      <c r="O9" s="62"/>
      <c r="P9" s="7" t="s">
        <v>35</v>
      </c>
      <c r="Q9" s="7"/>
    </row>
    <row r="10" spans="1:17" ht="12.75">
      <c r="A10" s="63" t="s">
        <v>36</v>
      </c>
      <c r="B10" s="64"/>
      <c r="C10" s="64"/>
      <c r="D10" s="64"/>
      <c r="E10" s="65"/>
      <c r="F10" s="9">
        <f>E9*F8</f>
        <v>4150.8</v>
      </c>
      <c r="G10" s="9">
        <f>E9*G8</f>
        <v>0</v>
      </c>
      <c r="H10" s="9">
        <f>H8*E9</f>
        <v>7056.36</v>
      </c>
      <c r="I10" s="9">
        <f>I8*E9</f>
        <v>1141.4700000000003</v>
      </c>
      <c r="J10" s="9">
        <f>J8*E9</f>
        <v>2594.25</v>
      </c>
      <c r="K10" s="9">
        <f>E9*K8</f>
        <v>7471.4400000000005</v>
      </c>
      <c r="L10" s="9">
        <v>0</v>
      </c>
      <c r="M10" s="9">
        <f>M8*E9</f>
        <v>0</v>
      </c>
      <c r="N10" s="9">
        <f>N8*E9</f>
        <v>207.54000000000002</v>
      </c>
      <c r="O10" s="9">
        <f>O8*E9</f>
        <v>207.54000000000002</v>
      </c>
      <c r="P10" s="9">
        <f>P8*E9</f>
        <v>6848.82</v>
      </c>
      <c r="Q10" s="9">
        <f>F10+G10+H10+I10+J10+K10+L10+M10+N10+O10+P10</f>
        <v>29678.22</v>
      </c>
    </row>
    <row r="11" spans="1:17" ht="12.75">
      <c r="A11" s="97" t="s">
        <v>37</v>
      </c>
      <c r="B11" s="97"/>
      <c r="C11" s="97"/>
      <c r="D11" s="97"/>
      <c r="E11" s="98"/>
      <c r="F11" s="52" t="s">
        <v>38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12.75">
      <c r="A12" s="92" t="s">
        <v>39</v>
      </c>
      <c r="B12" s="92"/>
      <c r="C12" s="92"/>
      <c r="D12" s="93"/>
      <c r="E12" s="36">
        <v>304264.44659999985</v>
      </c>
      <c r="F12" s="44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ht="12.75">
      <c r="A13" s="28"/>
      <c r="B13" s="99" t="s">
        <v>48</v>
      </c>
      <c r="C13" s="99"/>
      <c r="D13" s="29" t="s">
        <v>37</v>
      </c>
      <c r="E13" s="30" t="s">
        <v>18</v>
      </c>
      <c r="F13" s="44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ht="12.75">
      <c r="A14" s="13" t="s">
        <v>40</v>
      </c>
      <c r="B14" s="94">
        <v>32104.08</v>
      </c>
      <c r="C14" s="96"/>
      <c r="D14" s="31">
        <v>32623.45</v>
      </c>
      <c r="E14" s="32"/>
      <c r="F14" s="14">
        <f>E9*F8</f>
        <v>4150.8</v>
      </c>
      <c r="G14" s="14">
        <v>4182.822</v>
      </c>
      <c r="H14" s="15">
        <f>H8*E9</f>
        <v>7056.36</v>
      </c>
      <c r="I14" s="14">
        <v>1861.6</v>
      </c>
      <c r="J14" s="14">
        <v>5155.518</v>
      </c>
      <c r="K14" s="14">
        <f>K8*E9</f>
        <v>7471.4400000000005</v>
      </c>
      <c r="L14" s="14">
        <v>2519.17</v>
      </c>
      <c r="M14" s="14">
        <v>0</v>
      </c>
      <c r="N14" s="33">
        <v>0</v>
      </c>
      <c r="O14" s="33">
        <v>0</v>
      </c>
      <c r="P14" s="14">
        <f>P8*E9</f>
        <v>6848.82</v>
      </c>
      <c r="Q14" s="16">
        <f aca="true" t="shared" si="0" ref="Q14:Q25">SUM(F14:P14)</f>
        <v>39246.53</v>
      </c>
    </row>
    <row r="15" spans="1:17" ht="12.75">
      <c r="A15" s="13" t="s">
        <v>41</v>
      </c>
      <c r="B15" s="94">
        <v>32197.35</v>
      </c>
      <c r="C15" s="95"/>
      <c r="D15" s="31">
        <v>32741.33</v>
      </c>
      <c r="E15" s="32"/>
      <c r="F15" s="14">
        <v>4150.8</v>
      </c>
      <c r="G15" s="14">
        <v>4182.822</v>
      </c>
      <c r="H15" s="15">
        <v>7056.36</v>
      </c>
      <c r="I15" s="14">
        <v>1861.6</v>
      </c>
      <c r="J15" s="14">
        <v>5155.518</v>
      </c>
      <c r="K15" s="14">
        <v>7471.4400000000005</v>
      </c>
      <c r="L15" s="14">
        <v>2135.32</v>
      </c>
      <c r="M15" s="14">
        <v>0</v>
      </c>
      <c r="N15" s="33">
        <v>0</v>
      </c>
      <c r="O15" s="33">
        <v>0</v>
      </c>
      <c r="P15" s="14">
        <v>6848.82</v>
      </c>
      <c r="Q15" s="16">
        <f t="shared" si="0"/>
        <v>38862.68</v>
      </c>
    </row>
    <row r="16" spans="1:17" ht="12.75">
      <c r="A16" s="13" t="s">
        <v>2</v>
      </c>
      <c r="B16" s="94">
        <v>31813.6</v>
      </c>
      <c r="C16" s="95"/>
      <c r="D16" s="31">
        <v>34716.43</v>
      </c>
      <c r="E16" s="32"/>
      <c r="F16" s="14">
        <v>4150.8</v>
      </c>
      <c r="G16" s="14">
        <v>4182.822</v>
      </c>
      <c r="H16" s="15">
        <v>7056.36</v>
      </c>
      <c r="I16" s="14">
        <v>1861.6</v>
      </c>
      <c r="J16" s="14">
        <v>5155.518</v>
      </c>
      <c r="K16" s="14">
        <v>7471.4400000000005</v>
      </c>
      <c r="L16" s="14">
        <f>1776.06</f>
        <v>1776.06</v>
      </c>
      <c r="M16" s="14">
        <v>0</v>
      </c>
      <c r="N16" s="33">
        <v>0</v>
      </c>
      <c r="O16" s="33">
        <v>0</v>
      </c>
      <c r="P16" s="14">
        <v>6848.82</v>
      </c>
      <c r="Q16" s="16">
        <f t="shared" si="0"/>
        <v>38503.42</v>
      </c>
    </row>
    <row r="17" spans="1:17" ht="12.75">
      <c r="A17" s="13" t="s">
        <v>42</v>
      </c>
      <c r="B17" s="94">
        <v>31454.32</v>
      </c>
      <c r="C17" s="95"/>
      <c r="D17" s="31">
        <v>35590.87</v>
      </c>
      <c r="E17" s="32"/>
      <c r="F17" s="14">
        <v>4150.8</v>
      </c>
      <c r="G17" s="14">
        <v>4182.822</v>
      </c>
      <c r="H17" s="15">
        <v>7056.36</v>
      </c>
      <c r="I17" s="14">
        <v>1861.6</v>
      </c>
      <c r="J17" s="14">
        <v>5155.518</v>
      </c>
      <c r="K17" s="14">
        <v>7471.4400000000005</v>
      </c>
      <c r="L17" s="14">
        <v>2074.6</v>
      </c>
      <c r="M17" s="14">
        <v>0</v>
      </c>
      <c r="N17" s="33">
        <v>0</v>
      </c>
      <c r="O17" s="33">
        <v>0</v>
      </c>
      <c r="P17" s="14">
        <v>6848.82</v>
      </c>
      <c r="Q17" s="16">
        <f t="shared" si="0"/>
        <v>38801.96</v>
      </c>
    </row>
    <row r="18" spans="1:17" ht="12.75">
      <c r="A18" s="13" t="s">
        <v>4</v>
      </c>
      <c r="B18" s="94">
        <v>31752.78</v>
      </c>
      <c r="C18" s="95"/>
      <c r="D18" s="31">
        <v>28528.9</v>
      </c>
      <c r="E18" s="32"/>
      <c r="F18" s="14">
        <v>4150.8</v>
      </c>
      <c r="G18" s="14">
        <v>4182.822</v>
      </c>
      <c r="H18" s="15">
        <v>7056.36</v>
      </c>
      <c r="I18" s="14">
        <v>0</v>
      </c>
      <c r="J18" s="14">
        <v>5155.518</v>
      </c>
      <c r="K18" s="14">
        <v>7471.4400000000005</v>
      </c>
      <c r="L18" s="14">
        <v>2246.64</v>
      </c>
      <c r="M18" s="14">
        <f>1800+2380</f>
        <v>4180</v>
      </c>
      <c r="N18" s="33">
        <v>0</v>
      </c>
      <c r="O18" s="33">
        <v>0</v>
      </c>
      <c r="P18" s="14">
        <v>6848.82</v>
      </c>
      <c r="Q18" s="16">
        <f t="shared" si="0"/>
        <v>41292.4</v>
      </c>
    </row>
    <row r="19" spans="1:17" ht="12.75">
      <c r="A19" s="13" t="s">
        <v>5</v>
      </c>
      <c r="B19" s="94">
        <v>31924.87</v>
      </c>
      <c r="C19" s="95"/>
      <c r="D19" s="31">
        <v>27138.07</v>
      </c>
      <c r="E19" s="32"/>
      <c r="F19" s="14">
        <v>4150.8</v>
      </c>
      <c r="G19" s="14">
        <v>4182.822</v>
      </c>
      <c r="H19" s="15">
        <v>7056.36</v>
      </c>
      <c r="I19" s="14">
        <v>0</v>
      </c>
      <c r="J19" s="14">
        <v>5155.518</v>
      </c>
      <c r="K19" s="14">
        <v>7471.4400000000005</v>
      </c>
      <c r="L19" s="14">
        <v>1239.7</v>
      </c>
      <c r="M19" s="14">
        <v>25500</v>
      </c>
      <c r="N19" s="33">
        <f>394+10425+13837+24838+10212</f>
        <v>59706</v>
      </c>
      <c r="O19" s="33">
        <f>1098+1535</f>
        <v>2633</v>
      </c>
      <c r="P19" s="14">
        <v>6848.82</v>
      </c>
      <c r="Q19" s="16">
        <f t="shared" si="0"/>
        <v>123944.45999999999</v>
      </c>
    </row>
    <row r="20" spans="1:17" ht="12.75">
      <c r="A20" s="13" t="s">
        <v>6</v>
      </c>
      <c r="B20" s="94">
        <v>30929.37</v>
      </c>
      <c r="C20" s="95"/>
      <c r="D20" s="31">
        <v>45687.76</v>
      </c>
      <c r="E20" s="32"/>
      <c r="F20" s="14">
        <v>4150.8</v>
      </c>
      <c r="G20" s="14">
        <f>4182.822+3170</f>
        <v>7352.822</v>
      </c>
      <c r="H20" s="15">
        <v>7056.36</v>
      </c>
      <c r="I20" s="14">
        <v>0</v>
      </c>
      <c r="J20" s="14">
        <v>5155.518</v>
      </c>
      <c r="K20" s="14">
        <v>7471.4400000000005</v>
      </c>
      <c r="L20" s="14">
        <v>1643.25</v>
      </c>
      <c r="M20" s="37">
        <f>3000+311</f>
        <v>3311</v>
      </c>
      <c r="N20" s="33">
        <f>11630+1855+9690</f>
        <v>23175</v>
      </c>
      <c r="O20" s="33">
        <v>0</v>
      </c>
      <c r="P20" s="14">
        <v>6848.82</v>
      </c>
      <c r="Q20" s="16">
        <f t="shared" si="0"/>
        <v>66165.01000000001</v>
      </c>
    </row>
    <row r="21" spans="1:17" ht="12.75">
      <c r="A21" s="13" t="s">
        <v>7</v>
      </c>
      <c r="B21" s="94">
        <v>31332.97</v>
      </c>
      <c r="C21" s="95"/>
      <c r="D21" s="31">
        <v>33212.1</v>
      </c>
      <c r="E21" s="32"/>
      <c r="F21" s="14">
        <v>4150.8</v>
      </c>
      <c r="G21" s="14">
        <v>4182.822</v>
      </c>
      <c r="H21" s="15">
        <v>7056.36</v>
      </c>
      <c r="I21" s="14">
        <v>0</v>
      </c>
      <c r="J21" s="14">
        <v>5155.518</v>
      </c>
      <c r="K21" s="14">
        <v>7471.4400000000005</v>
      </c>
      <c r="L21" s="14">
        <f>3062.72+1701</f>
        <v>4763.719999999999</v>
      </c>
      <c r="M21" s="14">
        <v>1966.62</v>
      </c>
      <c r="N21" s="33">
        <v>0</v>
      </c>
      <c r="O21" s="33">
        <v>0</v>
      </c>
      <c r="P21" s="14">
        <v>6848.82</v>
      </c>
      <c r="Q21" s="16">
        <f t="shared" si="0"/>
        <v>41596.100000000006</v>
      </c>
    </row>
    <row r="22" spans="1:17" ht="12.75">
      <c r="A22" s="13" t="s">
        <v>43</v>
      </c>
      <c r="B22" s="94">
        <v>34453.48</v>
      </c>
      <c r="C22" s="95"/>
      <c r="D22" s="31">
        <v>31009.73</v>
      </c>
      <c r="E22" s="32"/>
      <c r="F22" s="14">
        <v>4150.8</v>
      </c>
      <c r="G22" s="14">
        <v>2994.6</v>
      </c>
      <c r="H22" s="15">
        <v>7056.36</v>
      </c>
      <c r="I22" s="14">
        <v>0</v>
      </c>
      <c r="J22" s="14">
        <v>5155.518</v>
      </c>
      <c r="K22" s="14">
        <v>7471.4400000000005</v>
      </c>
      <c r="L22" s="14">
        <f>1914.2+1653.75</f>
        <v>3567.95</v>
      </c>
      <c r="M22" s="14">
        <v>3000</v>
      </c>
      <c r="N22" s="33">
        <v>0</v>
      </c>
      <c r="O22" s="33">
        <v>0</v>
      </c>
      <c r="P22" s="14">
        <v>6848.82</v>
      </c>
      <c r="Q22" s="16">
        <f t="shared" si="0"/>
        <v>40245.488000000005</v>
      </c>
    </row>
    <row r="23" spans="1:17" ht="12.75">
      <c r="A23" s="13" t="s">
        <v>44</v>
      </c>
      <c r="B23" s="94">
        <v>33257.67</v>
      </c>
      <c r="C23" s="95"/>
      <c r="D23" s="31">
        <v>35638.15</v>
      </c>
      <c r="E23" s="32"/>
      <c r="F23" s="14">
        <v>4150.8</v>
      </c>
      <c r="G23" s="14">
        <v>823.53</v>
      </c>
      <c r="H23" s="15">
        <v>7056.36</v>
      </c>
      <c r="I23" s="14">
        <v>1050</v>
      </c>
      <c r="J23" s="14">
        <v>5155.518</v>
      </c>
      <c r="K23" s="14">
        <v>7471.4400000000005</v>
      </c>
      <c r="L23" s="14">
        <f>1818.49+1262.499</f>
        <v>3080.989</v>
      </c>
      <c r="M23" s="14">
        <v>0</v>
      </c>
      <c r="N23" s="33">
        <v>0</v>
      </c>
      <c r="O23" s="33">
        <v>0</v>
      </c>
      <c r="P23" s="14">
        <v>6848.82</v>
      </c>
      <c r="Q23" s="16">
        <f t="shared" si="0"/>
        <v>35637.457</v>
      </c>
    </row>
    <row r="24" spans="1:17" ht="12.75">
      <c r="A24" s="13" t="s">
        <v>45</v>
      </c>
      <c r="B24" s="94">
        <v>32770.54</v>
      </c>
      <c r="C24" s="95"/>
      <c r="D24" s="31">
        <v>29779.42</v>
      </c>
      <c r="E24" s="32"/>
      <c r="F24" s="14">
        <v>4150.8</v>
      </c>
      <c r="G24" s="14">
        <v>4182.82</v>
      </c>
      <c r="H24" s="15">
        <v>7056.36</v>
      </c>
      <c r="I24" s="14">
        <v>2100</v>
      </c>
      <c r="J24" s="14">
        <v>5155.518</v>
      </c>
      <c r="K24" s="14">
        <v>7471.4400000000005</v>
      </c>
      <c r="L24" s="14">
        <f>3924.11+1714.251</f>
        <v>5638.361</v>
      </c>
      <c r="M24" s="14">
        <v>0</v>
      </c>
      <c r="N24" s="33">
        <v>0</v>
      </c>
      <c r="O24" s="33">
        <v>0</v>
      </c>
      <c r="P24" s="14">
        <v>6848.82</v>
      </c>
      <c r="Q24" s="16">
        <f t="shared" si="0"/>
        <v>42604.119</v>
      </c>
    </row>
    <row r="25" spans="1:17" ht="12.75">
      <c r="A25" s="13" t="s">
        <v>46</v>
      </c>
      <c r="B25" s="94">
        <v>35328.03</v>
      </c>
      <c r="C25" s="95"/>
      <c r="D25" s="31">
        <v>41373.04</v>
      </c>
      <c r="E25" s="32"/>
      <c r="F25" s="14">
        <v>4150.8</v>
      </c>
      <c r="G25" s="14">
        <v>4182.82</v>
      </c>
      <c r="H25" s="15">
        <v>7056.36</v>
      </c>
      <c r="I25" s="14">
        <v>2100</v>
      </c>
      <c r="J25" s="14">
        <v>5155.518</v>
      </c>
      <c r="K25" s="14">
        <v>7471.4400000000005</v>
      </c>
      <c r="L25" s="14">
        <f>3025.57+1850.04</f>
        <v>4875.610000000001</v>
      </c>
      <c r="M25" s="14">
        <v>0</v>
      </c>
      <c r="N25" s="33">
        <v>0</v>
      </c>
      <c r="O25" s="33">
        <v>0</v>
      </c>
      <c r="P25" s="14">
        <v>6848.82</v>
      </c>
      <c r="Q25" s="16">
        <f t="shared" si="0"/>
        <v>41841.368</v>
      </c>
    </row>
    <row r="26" spans="1:17" ht="12.75">
      <c r="A26" s="40" t="s">
        <v>57</v>
      </c>
      <c r="B26" s="94">
        <v>0</v>
      </c>
      <c r="C26" s="95"/>
      <c r="D26" s="31">
        <f>600+600+600+600</f>
        <v>2400</v>
      </c>
      <c r="E26" s="32"/>
      <c r="F26" s="14"/>
      <c r="G26" s="14"/>
      <c r="H26" s="15"/>
      <c r="I26" s="14"/>
      <c r="J26" s="14"/>
      <c r="K26" s="14"/>
      <c r="L26" s="14"/>
      <c r="M26" s="14"/>
      <c r="N26" s="33"/>
      <c r="O26" s="33"/>
      <c r="P26" s="14"/>
      <c r="Q26" s="16"/>
    </row>
    <row r="27" spans="1:17" ht="12.75">
      <c r="A27" s="40" t="s">
        <v>58</v>
      </c>
      <c r="B27" s="94">
        <v>0</v>
      </c>
      <c r="C27" s="95"/>
      <c r="D27" s="31">
        <f>900+900+900+900</f>
        <v>3600</v>
      </c>
      <c r="E27" s="23"/>
      <c r="F27" s="14"/>
      <c r="G27" s="14"/>
      <c r="H27" s="14"/>
      <c r="I27" s="14"/>
      <c r="J27" s="14"/>
      <c r="K27" s="14"/>
      <c r="L27" s="14"/>
      <c r="M27" s="14"/>
      <c r="N27" s="33"/>
      <c r="O27" s="33"/>
      <c r="P27" s="14"/>
      <c r="Q27" s="16"/>
    </row>
    <row r="28" spans="1:17" ht="12.75">
      <c r="A28" s="40" t="s">
        <v>10</v>
      </c>
      <c r="B28" s="94">
        <v>0</v>
      </c>
      <c r="C28" s="95"/>
      <c r="D28" s="31">
        <v>0</v>
      </c>
      <c r="E28" s="23"/>
      <c r="F28" s="14"/>
      <c r="G28" s="14"/>
      <c r="H28" s="14"/>
      <c r="I28" s="14"/>
      <c r="J28" s="14"/>
      <c r="K28" s="14"/>
      <c r="L28" s="14"/>
      <c r="M28" s="14"/>
      <c r="N28" s="33"/>
      <c r="O28" s="33"/>
      <c r="P28" s="14"/>
      <c r="Q28" s="16"/>
    </row>
    <row r="29" spans="1:17" ht="12.75">
      <c r="A29" s="40" t="s">
        <v>51</v>
      </c>
      <c r="B29" s="94">
        <v>0</v>
      </c>
      <c r="C29" s="95"/>
      <c r="D29" s="31">
        <f>1427.7+227.7+1427.7</f>
        <v>3083.1000000000004</v>
      </c>
      <c r="E29" s="23"/>
      <c r="F29" s="14"/>
      <c r="G29" s="14"/>
      <c r="H29" s="14"/>
      <c r="I29" s="14"/>
      <c r="J29" s="14"/>
      <c r="K29" s="14"/>
      <c r="L29" s="14"/>
      <c r="M29" s="14"/>
      <c r="N29" s="33"/>
      <c r="O29" s="33"/>
      <c r="P29" s="14"/>
      <c r="Q29" s="16"/>
    </row>
    <row r="30" spans="1:17" ht="12.75">
      <c r="A30" s="17" t="s">
        <v>12</v>
      </c>
      <c r="B30" s="90">
        <f>SUM(B14:B29)</f>
        <v>389319.05999999994</v>
      </c>
      <c r="C30" s="91"/>
      <c r="D30" s="34">
        <f>SUM(D14:D29)</f>
        <v>417122.3499999999</v>
      </c>
      <c r="E30" s="18"/>
      <c r="F30" s="18">
        <f aca="true" t="shared" si="1" ref="F30:Q30">SUM(F14:F29)</f>
        <v>49809.60000000001</v>
      </c>
      <c r="G30" s="18">
        <f t="shared" si="1"/>
        <v>48816.346</v>
      </c>
      <c r="H30" s="18">
        <f t="shared" si="1"/>
        <v>84676.31999999999</v>
      </c>
      <c r="I30" s="18">
        <f t="shared" si="1"/>
        <v>12696.4</v>
      </c>
      <c r="J30" s="18">
        <f t="shared" si="1"/>
        <v>61866.215999999986</v>
      </c>
      <c r="K30" s="18">
        <f t="shared" si="1"/>
        <v>89657.28000000001</v>
      </c>
      <c r="L30" s="34">
        <f t="shared" si="1"/>
        <v>35561.37</v>
      </c>
      <c r="M30" s="34">
        <f t="shared" si="1"/>
        <v>37957.62</v>
      </c>
      <c r="N30" s="34">
        <f t="shared" si="1"/>
        <v>82881</v>
      </c>
      <c r="O30" s="34">
        <f t="shared" si="1"/>
        <v>2633</v>
      </c>
      <c r="P30" s="18">
        <f t="shared" si="1"/>
        <v>82185.84</v>
      </c>
      <c r="Q30" s="19">
        <f t="shared" si="1"/>
        <v>588740.992</v>
      </c>
    </row>
    <row r="31" spans="1:17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 t="s">
        <v>17</v>
      </c>
      <c r="P31" s="70">
        <f>E12+D30-Q30</f>
        <v>132645.8045999998</v>
      </c>
      <c r="Q31" s="70"/>
    </row>
    <row r="32" spans="1:4" ht="12.75">
      <c r="A32" s="20"/>
      <c r="B32" t="s">
        <v>4</v>
      </c>
      <c r="C32">
        <v>1800</v>
      </c>
      <c r="D32" t="s">
        <v>55</v>
      </c>
    </row>
    <row r="33" spans="3:4" ht="12.75">
      <c r="C33">
        <v>2380</v>
      </c>
      <c r="D33" t="s">
        <v>47</v>
      </c>
    </row>
    <row r="34" spans="2:16" ht="12.75">
      <c r="B34" s="43" t="s">
        <v>5</v>
      </c>
      <c r="C34">
        <v>25500</v>
      </c>
      <c r="D34" t="s">
        <v>61</v>
      </c>
      <c r="P34" s="3"/>
    </row>
    <row r="35" spans="2:17" ht="12.75">
      <c r="B35" t="s">
        <v>6</v>
      </c>
      <c r="C35">
        <v>3000</v>
      </c>
      <c r="D35" t="s">
        <v>62</v>
      </c>
      <c r="J35" s="39" t="s">
        <v>0</v>
      </c>
      <c r="K35" s="39">
        <v>0</v>
      </c>
      <c r="L35" s="39" t="s">
        <v>53</v>
      </c>
      <c r="M35" s="39">
        <v>2519.17</v>
      </c>
      <c r="N35" s="39" t="s">
        <v>54</v>
      </c>
      <c r="O35" s="3"/>
      <c r="Q35" s="3"/>
    </row>
    <row r="36" spans="3:16" ht="12.75">
      <c r="C36">
        <v>311</v>
      </c>
      <c r="D36" t="s">
        <v>63</v>
      </c>
      <c r="J36" s="39" t="s">
        <v>1</v>
      </c>
      <c r="K36" s="39">
        <v>0</v>
      </c>
      <c r="L36" s="39" t="s">
        <v>53</v>
      </c>
      <c r="M36" s="39">
        <v>2135.32</v>
      </c>
      <c r="N36" s="39" t="s">
        <v>54</v>
      </c>
      <c r="P36" s="2"/>
    </row>
    <row r="37" spans="2:14" ht="12.75">
      <c r="B37" t="s">
        <v>7</v>
      </c>
      <c r="C37">
        <v>1966.62</v>
      </c>
      <c r="D37" t="s">
        <v>64</v>
      </c>
      <c r="J37" s="39" t="s">
        <v>2</v>
      </c>
      <c r="K37" s="39">
        <v>0</v>
      </c>
      <c r="L37" s="39" t="s">
        <v>53</v>
      </c>
      <c r="M37" s="39">
        <v>1776.06</v>
      </c>
      <c r="N37" s="39" t="s">
        <v>54</v>
      </c>
    </row>
    <row r="38" spans="2:16" ht="12.75">
      <c r="B38" t="s">
        <v>8</v>
      </c>
      <c r="C38">
        <v>3000</v>
      </c>
      <c r="D38" t="s">
        <v>65</v>
      </c>
      <c r="J38" s="39" t="s">
        <v>3</v>
      </c>
      <c r="K38" s="39">
        <v>0</v>
      </c>
      <c r="L38" s="39" t="s">
        <v>53</v>
      </c>
      <c r="M38" s="39">
        <v>2074.6</v>
      </c>
      <c r="N38" s="39" t="s">
        <v>54</v>
      </c>
      <c r="P38" s="3"/>
    </row>
    <row r="39" spans="10:14" ht="12.75">
      <c r="J39" s="39" t="s">
        <v>4</v>
      </c>
      <c r="K39" s="39">
        <v>0</v>
      </c>
      <c r="L39" s="39" t="s">
        <v>53</v>
      </c>
      <c r="M39" s="39">
        <v>2246.64</v>
      </c>
      <c r="N39" s="39" t="s">
        <v>54</v>
      </c>
    </row>
    <row r="40" spans="10:14" ht="12.75">
      <c r="J40" s="39" t="s">
        <v>5</v>
      </c>
      <c r="K40" s="39">
        <v>0</v>
      </c>
      <c r="L40" s="39" t="s">
        <v>53</v>
      </c>
      <c r="M40" s="39">
        <v>1239.7</v>
      </c>
      <c r="N40" s="39" t="s">
        <v>54</v>
      </c>
    </row>
    <row r="41" spans="10:14" ht="12.75">
      <c r="J41" s="39" t="s">
        <v>6</v>
      </c>
      <c r="K41" s="39">
        <v>0</v>
      </c>
      <c r="L41" s="39" t="s">
        <v>53</v>
      </c>
      <c r="M41" s="39">
        <v>1643.25</v>
      </c>
      <c r="N41" s="39" t="s">
        <v>54</v>
      </c>
    </row>
    <row r="42" spans="10:14" ht="12.75">
      <c r="J42" s="39" t="s">
        <v>7</v>
      </c>
      <c r="K42" s="39">
        <v>3062.72</v>
      </c>
      <c r="L42" s="39" t="s">
        <v>53</v>
      </c>
      <c r="M42" s="39">
        <v>1701</v>
      </c>
      <c r="N42" s="39" t="s">
        <v>54</v>
      </c>
    </row>
    <row r="43" spans="10:14" ht="12.75">
      <c r="J43" s="39" t="s">
        <v>8</v>
      </c>
      <c r="K43" s="39">
        <v>1914.2</v>
      </c>
      <c r="L43" s="39" t="s">
        <v>53</v>
      </c>
      <c r="M43" s="39">
        <v>1653.75</v>
      </c>
      <c r="N43" s="39" t="s">
        <v>54</v>
      </c>
    </row>
    <row r="44" spans="10:14" ht="12.75">
      <c r="J44" s="39" t="s">
        <v>11</v>
      </c>
      <c r="K44" s="39">
        <v>1818.49</v>
      </c>
      <c r="L44" s="39" t="s">
        <v>53</v>
      </c>
      <c r="M44" s="39">
        <v>1262.499</v>
      </c>
      <c r="N44" s="39" t="s">
        <v>54</v>
      </c>
    </row>
    <row r="45" spans="10:14" ht="12.75">
      <c r="J45" s="39" t="s">
        <v>13</v>
      </c>
      <c r="K45" s="39">
        <v>3924.1099999999997</v>
      </c>
      <c r="L45" s="39" t="s">
        <v>53</v>
      </c>
      <c r="M45" s="39">
        <v>1714.251</v>
      </c>
      <c r="N45" s="39" t="s">
        <v>54</v>
      </c>
    </row>
    <row r="46" spans="10:14" ht="12.75">
      <c r="J46" s="39" t="s">
        <v>14</v>
      </c>
      <c r="K46" s="39">
        <v>3025.5699999999997</v>
      </c>
      <c r="L46" s="39" t="s">
        <v>53</v>
      </c>
      <c r="M46" s="39">
        <v>1850.04</v>
      </c>
      <c r="N46" s="39" t="s">
        <v>54</v>
      </c>
    </row>
    <row r="47" spans="11:18" ht="12.75">
      <c r="K47" s="2"/>
      <c r="M47" s="2"/>
      <c r="P47" s="3"/>
      <c r="R47" s="2"/>
    </row>
  </sheetData>
  <sheetProtection/>
  <mergeCells count="46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P31:Q31"/>
  </mergeCells>
  <printOptions/>
  <pageMargins left="0.7" right="0.052083333333333336" top="0.75" bottom="0.75" header="0.3" footer="0.3"/>
  <pageSetup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2022-12-08T12:11:28Z</cp:lastPrinted>
  <dcterms:created xsi:type="dcterms:W3CDTF">2007-02-04T12:22:59Z</dcterms:created>
  <dcterms:modified xsi:type="dcterms:W3CDTF">2023-02-13T06:10:58Z</dcterms:modified>
  <cp:category/>
  <cp:version/>
  <cp:contentType/>
  <cp:contentStatus/>
</cp:coreProperties>
</file>