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8" windowWidth="13800" windowHeight="5172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премия 2994,60</t>
        </r>
      </text>
    </commen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7500-замена дверных доводчиков 4под.,2под.
4760-покос</t>
        </r>
      </text>
    </comment>
    <comment ref="G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3978-компенсация при увольнении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2519,84-обслуживание газового оборудования</t>
        </r>
      </text>
    </comment>
    <comment ref="G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без дворника</t>
        </r>
      </text>
    </comment>
    <comment ref="G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уточнить насчет дворника</t>
        </r>
      </text>
    </comment>
    <comment ref="M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4200-опиловка 3х деревьев
1500-замена эл.питания на тепловычислителе</t>
        </r>
      </text>
    </commen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400-20 лампочек</t>
        </r>
      </text>
    </comment>
    <comment ref="M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6810,55-погрузка вывоз размещение отходов
5000-изготовление и установкм решеток в подъездах</t>
        </r>
      </text>
    </comment>
  </commentList>
</comments>
</file>

<file path=xl/sharedStrings.xml><?xml version="1.0" encoding="utf-8"?>
<sst xmlns="http://schemas.openxmlformats.org/spreadsheetml/2006/main" count="99" uniqueCount="65">
  <si>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</si>
  <si>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</si>
  <si>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</si>
  <si>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</si>
  <si>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</si>
  <si>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</si>
  <si>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</si>
  <si>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</si>
  <si>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Содержание</t>
  </si>
  <si>
    <t>декабрь</t>
  </si>
  <si>
    <t>январь</t>
  </si>
  <si>
    <t>февраль</t>
  </si>
  <si>
    <t>март</t>
  </si>
  <si>
    <t>ремонт</t>
  </si>
  <si>
    <t>итого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</si>
  <si>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</si>
  <si>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</si>
  <si>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</si>
  <si>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</si>
  <si>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</si>
  <si>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</si>
  <si>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</si>
  <si>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</si>
  <si>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</si>
  <si>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</si>
  <si>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</si>
  <si>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</si>
  <si>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</si>
  <si>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</si>
  <si>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</si>
  <si>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</si>
  <si>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</si>
  <si>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</si>
  <si>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</si>
  <si>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</si>
  <si>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</si>
  <si>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</si>
  <si>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</si>
  <si>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</si>
  <si>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</si>
  <si>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</si>
  <si>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</si>
  <si>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</si>
  <si>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</si>
  <si>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</si>
  <si>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</si>
  <si>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</si>
  <si>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</si>
  <si>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</si>
  <si>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</si>
  <si>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</si>
  <si>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Вымпелком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</si>
  <si>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</si>
  <si>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</si>
  <si>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</si>
  <si>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</si>
  <si>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</si>
  <si>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__Калинина 146/4__на 2022год.</t>
  </si>
  <si>
    <t>замена дверных доводчиков 4под.,2под</t>
  </si>
  <si>
    <t>обслуживание газового оборудования</t>
  </si>
  <si>
    <t>опиловка 3х деревьев</t>
  </si>
  <si>
    <t>замена эл.питания на тепловычислителе</t>
  </si>
  <si>
    <t>20 лампочек</t>
  </si>
  <si>
    <t>погрузка вывоз размещение отходов</t>
  </si>
  <si>
    <t>изготовление и установкм решеток в подъездах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</si>
</sst>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0_р_."/>
    <numFmt numFmtId="176" formatCode="#,##0.0_р_."/>
    <numFmt numFmtId="177" formatCode="#,##0_р_."/>
    <numFmt numFmtId="178" formatCode="0.000"/>
    <numFmt numFmtId="179" formatCode="0.0"/>
    <numFmt numFmtId="180" formatCode="#,##0.0000_р_."/>
    <numFmt numFmtId="181" formatCode="#,##0.00&quot;р.&quot;"/>
    <numFmt numFmtId="182" formatCode="#,##0.000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&quot;р.&quot;"/>
    <numFmt numFmtId="188" formatCode="#,##0.00\ &quot;₽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b/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174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7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7" fillId="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74" fontId="7" fillId="34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174" fontId="1" fillId="13" borderId="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8" fillId="32" borderId="10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174" fontId="6" fillId="0" borderId="18" xfId="0" applyNumberFormat="1" applyFont="1" applyFill="1" applyBorder="1" applyAlignment="1">
      <alignment horizontal="center"/>
    </xf>
    <xf numFmtId="174" fontId="1" fillId="36" borderId="16" xfId="0" applyNumberFormat="1" applyFont="1" applyFill="1" applyBorder="1" applyAlignment="1">
      <alignment horizontal="center"/>
    </xf>
    <xf numFmtId="174" fontId="1" fillId="36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174" fontId="1" fillId="34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S44"/>
  <sheetViews>
    <sheetView tabSelected="1" zoomScalePageLayoutView="0" workbookViewId="0" topLeftCell="A11">
      <selection activeCell="S38" sqref="S38"/>
    </sheetView>
  </sheetViews>
  <sheetFormatPr defaultColWidth="9.00390625" defaultRowHeight="12.75"/>
  <cols>
    <col min="8" max="8" width="10.00390625" style="0" customWidth="1"/>
    <col min="10" max="12" width="9.625" style="0" customWidth="1"/>
    <col min="16" max="16" width="11.50390625" style="0" customWidth="1"/>
    <col min="19" max="19" width="11.50390625" style="0" customWidth="1"/>
  </cols>
  <sheetData>
    <row r="2" spans="1:17" ht="15.75">
      <c r="A2" s="48" t="s">
        <v>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2.75">
      <c r="A4" s="49"/>
      <c r="B4" s="47"/>
      <c r="C4" s="47"/>
      <c r="D4" s="47"/>
      <c r="E4" s="95"/>
      <c r="F4" s="77" t="s">
        <v>18</v>
      </c>
      <c r="G4" s="45"/>
      <c r="H4" s="45"/>
      <c r="I4" s="45"/>
      <c r="J4" s="45"/>
      <c r="K4" s="45"/>
      <c r="L4" s="45"/>
      <c r="M4" s="45"/>
      <c r="N4" s="45"/>
      <c r="O4" s="45"/>
      <c r="P4" s="46"/>
      <c r="Q4" s="1"/>
    </row>
    <row r="5" spans="1:17" ht="12.75">
      <c r="A5" s="3"/>
      <c r="B5" s="96" t="s">
        <v>19</v>
      </c>
      <c r="C5" s="97"/>
      <c r="D5" s="97"/>
      <c r="E5" s="98"/>
      <c r="F5" s="50" t="s">
        <v>8</v>
      </c>
      <c r="G5" s="51"/>
      <c r="H5" s="51"/>
      <c r="I5" s="51"/>
      <c r="J5" s="51"/>
      <c r="K5" s="51"/>
      <c r="L5" s="51"/>
      <c r="M5" s="51"/>
      <c r="N5" s="52" t="s">
        <v>20</v>
      </c>
      <c r="O5" s="53"/>
      <c r="P5" s="56" t="s">
        <v>21</v>
      </c>
      <c r="Q5" s="59" t="s">
        <v>15</v>
      </c>
    </row>
    <row r="6" spans="1:17" ht="12.75">
      <c r="A6" s="4"/>
      <c r="B6" s="62" t="s">
        <v>22</v>
      </c>
      <c r="C6" s="62" t="s">
        <v>13</v>
      </c>
      <c r="D6" s="62" t="s">
        <v>48</v>
      </c>
      <c r="E6" s="66" t="s">
        <v>14</v>
      </c>
      <c r="F6" s="64" t="s">
        <v>23</v>
      </c>
      <c r="G6" s="64" t="s">
        <v>55</v>
      </c>
      <c r="H6" s="64" t="s">
        <v>24</v>
      </c>
      <c r="I6" s="64" t="s">
        <v>25</v>
      </c>
      <c r="J6" s="64" t="s">
        <v>26</v>
      </c>
      <c r="K6" s="64" t="s">
        <v>56</v>
      </c>
      <c r="L6" s="68" t="s">
        <v>27</v>
      </c>
      <c r="M6" s="70"/>
      <c r="N6" s="54"/>
      <c r="O6" s="55"/>
      <c r="P6" s="57"/>
      <c r="Q6" s="60"/>
    </row>
    <row r="7" spans="1:17" ht="84">
      <c r="A7" s="6"/>
      <c r="B7" s="63"/>
      <c r="C7" s="63"/>
      <c r="D7" s="63"/>
      <c r="E7" s="67"/>
      <c r="F7" s="65"/>
      <c r="G7" s="65"/>
      <c r="H7" s="65"/>
      <c r="I7" s="65"/>
      <c r="J7" s="65"/>
      <c r="K7" s="65"/>
      <c r="L7" s="25" t="s">
        <v>49</v>
      </c>
      <c r="M7" s="25" t="s">
        <v>52</v>
      </c>
      <c r="N7" s="5" t="s">
        <v>28</v>
      </c>
      <c r="O7" s="5" t="s">
        <v>29</v>
      </c>
      <c r="P7" s="58"/>
      <c r="Q7" s="61"/>
    </row>
    <row r="8" spans="1:17" ht="12.75">
      <c r="A8" s="39" t="s">
        <v>50</v>
      </c>
      <c r="B8" s="7">
        <v>9.9</v>
      </c>
      <c r="C8" s="37">
        <v>6.5</v>
      </c>
      <c r="D8" s="37">
        <v>1.6</v>
      </c>
      <c r="E8" s="9">
        <f>SUM(B8:D8)</f>
        <v>18</v>
      </c>
      <c r="F8" s="35">
        <v>2</v>
      </c>
      <c r="G8" s="35">
        <v>1.6809346375283944</v>
      </c>
      <c r="H8" s="35">
        <v>3.4</v>
      </c>
      <c r="I8" s="35">
        <v>0.27</v>
      </c>
      <c r="J8" s="35">
        <v>3.464662166275258</v>
      </c>
      <c r="K8" s="35">
        <v>3.6</v>
      </c>
      <c r="L8" s="35">
        <v>0</v>
      </c>
      <c r="M8" s="43">
        <v>0</v>
      </c>
      <c r="N8" s="23">
        <v>0.18</v>
      </c>
      <c r="O8" s="23">
        <v>0.1</v>
      </c>
      <c r="P8" s="24">
        <v>3.3</v>
      </c>
      <c r="Q8" s="44">
        <f>SUM(F8:P8)</f>
        <v>17.99559680380365</v>
      </c>
    </row>
    <row r="9" spans="1:17" ht="12.75">
      <c r="A9" s="91" t="s">
        <v>30</v>
      </c>
      <c r="B9" s="92"/>
      <c r="C9" s="92"/>
      <c r="D9" s="93"/>
      <c r="E9" s="9">
        <v>3121.21</v>
      </c>
      <c r="F9" s="68" t="s">
        <v>31</v>
      </c>
      <c r="G9" s="69"/>
      <c r="H9" s="69"/>
      <c r="I9" s="69"/>
      <c r="J9" s="69"/>
      <c r="K9" s="69"/>
      <c r="L9" s="69"/>
      <c r="M9" s="70"/>
      <c r="N9" s="71" t="s">
        <v>32</v>
      </c>
      <c r="O9" s="72"/>
      <c r="P9" s="8" t="s">
        <v>33</v>
      </c>
      <c r="Q9" s="8"/>
    </row>
    <row r="10" spans="1:17" ht="12.75">
      <c r="A10" s="73" t="s">
        <v>34</v>
      </c>
      <c r="B10" s="74"/>
      <c r="C10" s="74"/>
      <c r="D10" s="74"/>
      <c r="E10" s="75"/>
      <c r="F10" s="10">
        <f>F8*E9</f>
        <v>6242.42</v>
      </c>
      <c r="G10" s="10">
        <f>G8*E9</f>
        <v>5246.55</v>
      </c>
      <c r="H10" s="10">
        <f>H8*E9</f>
        <v>10612.114</v>
      </c>
      <c r="I10" s="10">
        <f>E9*I8</f>
        <v>842.7267</v>
      </c>
      <c r="J10" s="10">
        <f>E9*J8</f>
        <v>10813.938199999999</v>
      </c>
      <c r="K10" s="10">
        <f>E9*K8</f>
        <v>11236.356</v>
      </c>
      <c r="L10" s="10">
        <v>0</v>
      </c>
      <c r="M10" s="10">
        <f>E9*M8</f>
        <v>0</v>
      </c>
      <c r="N10" s="10">
        <f>E9*N8</f>
        <v>561.8178</v>
      </c>
      <c r="O10" s="10">
        <f>O8*E9</f>
        <v>312.12100000000004</v>
      </c>
      <c r="P10" s="10">
        <f>E9*P8</f>
        <v>10299.993</v>
      </c>
      <c r="Q10" s="10">
        <f>F10+G10+H10+I10+J10+K10+L10+M10+N10+O10+P10</f>
        <v>56168.0367</v>
      </c>
    </row>
    <row r="11" spans="1:17" ht="12.75">
      <c r="A11" s="85" t="s">
        <v>35</v>
      </c>
      <c r="B11" s="85"/>
      <c r="C11" s="85"/>
      <c r="D11" s="85"/>
      <c r="E11" s="86"/>
      <c r="F11" s="76" t="s">
        <v>36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</row>
    <row r="12" spans="1:17" ht="12.75">
      <c r="A12" s="81" t="s">
        <v>37</v>
      </c>
      <c r="B12" s="81"/>
      <c r="C12" s="81"/>
      <c r="D12" s="82"/>
      <c r="E12" s="34">
        <v>357378.26529999985</v>
      </c>
      <c r="F12" s="40"/>
      <c r="G12" s="41"/>
      <c r="H12" s="1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12.75">
      <c r="A13" s="26"/>
      <c r="B13" s="89" t="s">
        <v>47</v>
      </c>
      <c r="C13" s="89"/>
      <c r="D13" s="27" t="s">
        <v>35</v>
      </c>
      <c r="E13" s="28" t="s">
        <v>17</v>
      </c>
      <c r="F13" s="40"/>
      <c r="G13" s="41"/>
      <c r="H13" s="11"/>
      <c r="I13" s="41"/>
      <c r="J13" s="41"/>
      <c r="K13" s="41"/>
      <c r="L13" s="41"/>
      <c r="M13" s="41"/>
      <c r="N13" s="41"/>
      <c r="O13" s="41"/>
      <c r="P13" s="41"/>
      <c r="Q13" s="42"/>
    </row>
    <row r="14" spans="1:17" ht="12.75">
      <c r="A14" s="12" t="s">
        <v>38</v>
      </c>
      <c r="B14" s="79">
        <v>63979.49</v>
      </c>
      <c r="C14" s="90"/>
      <c r="D14" s="29">
        <v>48621.7</v>
      </c>
      <c r="E14" s="30"/>
      <c r="F14" s="13">
        <f>F8*E9</f>
        <v>6242.42</v>
      </c>
      <c r="G14" s="13">
        <v>5246.55</v>
      </c>
      <c r="H14" s="14">
        <f>H8*E9</f>
        <v>10612.114</v>
      </c>
      <c r="I14" s="13">
        <v>1861.6</v>
      </c>
      <c r="J14" s="13">
        <v>10813.938199999999</v>
      </c>
      <c r="K14" s="13">
        <f>K8*E9</f>
        <v>11236.356</v>
      </c>
      <c r="L14" s="13">
        <f>L32</f>
        <v>7797.72</v>
      </c>
      <c r="M14" s="13">
        <v>0</v>
      </c>
      <c r="N14" s="31">
        <v>0</v>
      </c>
      <c r="O14" s="31">
        <v>0</v>
      </c>
      <c r="P14" s="13">
        <f>P8*E9</f>
        <v>10299.993</v>
      </c>
      <c r="Q14" s="15">
        <f aca="true" t="shared" si="0" ref="Q14:Q25">SUM(F14:P14)</f>
        <v>64110.6912</v>
      </c>
    </row>
    <row r="15" spans="1:17" ht="12.75">
      <c r="A15" s="12" t="s">
        <v>39</v>
      </c>
      <c r="B15" s="79">
        <v>63979.49</v>
      </c>
      <c r="C15" s="80"/>
      <c r="D15" s="29">
        <v>56537.74</v>
      </c>
      <c r="E15" s="30"/>
      <c r="F15" s="13">
        <v>6242.42</v>
      </c>
      <c r="G15" s="13">
        <v>5246.55</v>
      </c>
      <c r="H15" s="14">
        <v>10612.114</v>
      </c>
      <c r="I15" s="13">
        <v>1861.6</v>
      </c>
      <c r="J15" s="13">
        <v>10813.938199999999</v>
      </c>
      <c r="K15" s="13">
        <v>11236.356</v>
      </c>
      <c r="L15" s="13">
        <f>7055.08</f>
        <v>7055.08</v>
      </c>
      <c r="M15" s="13">
        <v>0</v>
      </c>
      <c r="N15" s="31">
        <f>96+10020</f>
        <v>10116</v>
      </c>
      <c r="O15" s="31">
        <v>0</v>
      </c>
      <c r="P15" s="13">
        <v>10299.993</v>
      </c>
      <c r="Q15" s="15">
        <f t="shared" si="0"/>
        <v>73484.0512</v>
      </c>
    </row>
    <row r="16" spans="1:17" ht="12.75">
      <c r="A16" s="12" t="s">
        <v>12</v>
      </c>
      <c r="B16" s="79">
        <v>63236.98</v>
      </c>
      <c r="C16" s="80"/>
      <c r="D16" s="29">
        <v>63848.69</v>
      </c>
      <c r="E16" s="30"/>
      <c r="F16" s="13">
        <v>6242.42</v>
      </c>
      <c r="G16" s="13">
        <v>5246.55</v>
      </c>
      <c r="H16" s="14">
        <v>10612.114</v>
      </c>
      <c r="I16" s="13">
        <v>1861.6</v>
      </c>
      <c r="J16" s="13">
        <v>10813.938199999999</v>
      </c>
      <c r="K16" s="13">
        <v>11236.356</v>
      </c>
      <c r="L16" s="13">
        <v>6126.78</v>
      </c>
      <c r="M16" s="13">
        <v>0</v>
      </c>
      <c r="N16" s="31">
        <v>5426</v>
      </c>
      <c r="O16" s="31">
        <v>0</v>
      </c>
      <c r="P16" s="13">
        <v>10299.993</v>
      </c>
      <c r="Q16" s="15">
        <f t="shared" si="0"/>
        <v>67865.7512</v>
      </c>
    </row>
    <row r="17" spans="1:17" ht="12.75">
      <c r="A17" s="12" t="s">
        <v>40</v>
      </c>
      <c r="B17" s="79">
        <v>62308.73</v>
      </c>
      <c r="C17" s="80"/>
      <c r="D17" s="29">
        <v>59367.64</v>
      </c>
      <c r="E17" s="30"/>
      <c r="F17" s="13">
        <v>6242.42</v>
      </c>
      <c r="G17" s="13">
        <v>5246.55</v>
      </c>
      <c r="H17" s="14">
        <v>10612.114</v>
      </c>
      <c r="I17" s="13">
        <v>1861.6</v>
      </c>
      <c r="J17" s="13">
        <f>10813.9382+2994.6</f>
        <v>13808.5382</v>
      </c>
      <c r="K17" s="13">
        <v>11236.356</v>
      </c>
      <c r="L17" s="13">
        <f>11975.07</f>
        <v>11975.07</v>
      </c>
      <c r="M17" s="13">
        <v>0</v>
      </c>
      <c r="N17" s="31">
        <v>8912</v>
      </c>
      <c r="O17" s="31">
        <v>0</v>
      </c>
      <c r="P17" s="13">
        <v>10299.993</v>
      </c>
      <c r="Q17" s="15">
        <f t="shared" si="0"/>
        <v>80194.6412</v>
      </c>
    </row>
    <row r="18" spans="1:17" ht="12.75">
      <c r="A18" s="12" t="s">
        <v>1</v>
      </c>
      <c r="B18" s="79">
        <v>68156.6</v>
      </c>
      <c r="C18" s="80"/>
      <c r="D18" s="29">
        <v>69095.14</v>
      </c>
      <c r="E18" s="30"/>
      <c r="F18" s="13">
        <v>6242.42</v>
      </c>
      <c r="G18" s="13">
        <v>5246.55</v>
      </c>
      <c r="H18" s="14">
        <v>10612.114</v>
      </c>
      <c r="I18" s="13">
        <v>0</v>
      </c>
      <c r="J18" s="13">
        <v>10813.938199999999</v>
      </c>
      <c r="K18" s="13">
        <v>11236.356</v>
      </c>
      <c r="L18" s="13">
        <f>7240.74</f>
        <v>7240.74</v>
      </c>
      <c r="M18" s="13">
        <f>7500+4760</f>
        <v>12260</v>
      </c>
      <c r="N18" s="31">
        <v>3998</v>
      </c>
      <c r="O18" s="31">
        <v>0</v>
      </c>
      <c r="P18" s="13">
        <v>10299.993</v>
      </c>
      <c r="Q18" s="15">
        <f t="shared" si="0"/>
        <v>77950.1112</v>
      </c>
    </row>
    <row r="19" spans="1:17" ht="12.75">
      <c r="A19" s="12" t="s">
        <v>2</v>
      </c>
      <c r="B19" s="79">
        <v>63422.34</v>
      </c>
      <c r="C19" s="80"/>
      <c r="D19" s="29">
        <v>60877.78</v>
      </c>
      <c r="E19" s="30"/>
      <c r="F19" s="13">
        <v>6242.42</v>
      </c>
      <c r="G19" s="13">
        <v>5246.55</v>
      </c>
      <c r="H19" s="14">
        <v>10612.114</v>
      </c>
      <c r="I19" s="13">
        <v>0</v>
      </c>
      <c r="J19" s="13">
        <v>10813.938199999999</v>
      </c>
      <c r="K19" s="13">
        <v>11236.356</v>
      </c>
      <c r="L19" s="13">
        <v>7612.06</v>
      </c>
      <c r="M19" s="13">
        <v>0</v>
      </c>
      <c r="N19" s="31">
        <f>6300+17131</f>
        <v>23431</v>
      </c>
      <c r="O19" s="31">
        <v>0</v>
      </c>
      <c r="P19" s="13">
        <v>10299.993</v>
      </c>
      <c r="Q19" s="15">
        <f t="shared" si="0"/>
        <v>85494.4312</v>
      </c>
    </row>
    <row r="20" spans="1:17" ht="12.75">
      <c r="A20" s="12" t="s">
        <v>3</v>
      </c>
      <c r="B20" s="79">
        <v>63781</v>
      </c>
      <c r="C20" s="80"/>
      <c r="D20" s="29">
        <f>64775.74+400</f>
        <v>65175.74</v>
      </c>
      <c r="E20" s="30"/>
      <c r="F20" s="13">
        <v>6242.42</v>
      </c>
      <c r="G20" s="13">
        <f>5246.55+3978</f>
        <v>9224.55</v>
      </c>
      <c r="H20" s="14">
        <v>10612.114</v>
      </c>
      <c r="I20" s="13">
        <v>0</v>
      </c>
      <c r="J20" s="13">
        <v>10813.938199999999</v>
      </c>
      <c r="K20" s="13">
        <v>11236.356</v>
      </c>
      <c r="L20" s="13">
        <v>7848.22</v>
      </c>
      <c r="M20" s="13">
        <v>0</v>
      </c>
      <c r="N20" s="31">
        <v>0</v>
      </c>
      <c r="O20" s="31">
        <v>0</v>
      </c>
      <c r="P20" s="13">
        <v>10299.993</v>
      </c>
      <c r="Q20" s="15">
        <f t="shared" si="0"/>
        <v>66277.5912</v>
      </c>
    </row>
    <row r="21" spans="1:17" ht="12.75">
      <c r="A21" s="12" t="s">
        <v>4</v>
      </c>
      <c r="B21" s="79">
        <v>64017.56</v>
      </c>
      <c r="C21" s="80"/>
      <c r="D21" s="29">
        <v>55750.5</v>
      </c>
      <c r="E21" s="30"/>
      <c r="F21" s="13">
        <v>6242.42</v>
      </c>
      <c r="G21" s="13">
        <v>5246.55</v>
      </c>
      <c r="H21" s="14">
        <v>10612.114</v>
      </c>
      <c r="I21" s="13">
        <v>0</v>
      </c>
      <c r="J21" s="13">
        <v>10813.938199999999</v>
      </c>
      <c r="K21" s="13">
        <v>11236.356</v>
      </c>
      <c r="L21" s="13">
        <v>13399.4</v>
      </c>
      <c r="M21" s="13">
        <v>2519.84</v>
      </c>
      <c r="N21" s="31">
        <v>1194</v>
      </c>
      <c r="O21" s="31">
        <v>0</v>
      </c>
      <c r="P21" s="13">
        <v>10299.993</v>
      </c>
      <c r="Q21" s="15">
        <f t="shared" si="0"/>
        <v>71564.6112</v>
      </c>
    </row>
    <row r="22" spans="1:17" ht="12.75">
      <c r="A22" s="12" t="s">
        <v>41</v>
      </c>
      <c r="B22" s="79">
        <v>69568.63</v>
      </c>
      <c r="C22" s="80"/>
      <c r="D22" s="29">
        <v>52661.84</v>
      </c>
      <c r="E22" s="30"/>
      <c r="F22" s="13">
        <v>6242.42</v>
      </c>
      <c r="G22" s="13">
        <v>0</v>
      </c>
      <c r="H22" s="14">
        <v>10612.114</v>
      </c>
      <c r="I22" s="13">
        <v>0</v>
      </c>
      <c r="J22" s="13">
        <v>10813.938199999999</v>
      </c>
      <c r="K22" s="13">
        <v>11236.356</v>
      </c>
      <c r="L22" s="13">
        <v>5934.02</v>
      </c>
      <c r="M22" s="13">
        <v>0</v>
      </c>
      <c r="N22" s="31">
        <v>0</v>
      </c>
      <c r="O22" s="31">
        <v>0</v>
      </c>
      <c r="P22" s="13">
        <v>10299.993</v>
      </c>
      <c r="Q22" s="15">
        <f t="shared" si="0"/>
        <v>55138.841199999995</v>
      </c>
    </row>
    <row r="23" spans="1:17" ht="12.75">
      <c r="A23" s="12" t="s">
        <v>42</v>
      </c>
      <c r="B23" s="79">
        <v>62103.45</v>
      </c>
      <c r="C23" s="80"/>
      <c r="D23" s="29">
        <v>94846.91</v>
      </c>
      <c r="E23" s="30"/>
      <c r="F23" s="13">
        <v>6242.42</v>
      </c>
      <c r="G23" s="13">
        <v>0</v>
      </c>
      <c r="H23" s="14">
        <v>10612.114</v>
      </c>
      <c r="I23" s="13">
        <v>1050</v>
      </c>
      <c r="J23" s="13">
        <v>10813.938199999999</v>
      </c>
      <c r="K23" s="13">
        <v>11236.356</v>
      </c>
      <c r="L23" s="13">
        <v>12059.46</v>
      </c>
      <c r="M23" s="13">
        <f>4200+1500</f>
        <v>5700</v>
      </c>
      <c r="N23" s="31">
        <v>576</v>
      </c>
      <c r="O23" s="31">
        <v>0</v>
      </c>
      <c r="P23" s="13">
        <v>10299.993</v>
      </c>
      <c r="Q23" s="15">
        <f t="shared" si="0"/>
        <v>68590.2812</v>
      </c>
    </row>
    <row r="24" spans="1:17" ht="12.75">
      <c r="A24" s="12" t="s">
        <v>43</v>
      </c>
      <c r="B24" s="79">
        <v>68228.72</v>
      </c>
      <c r="C24" s="80"/>
      <c r="D24" s="29">
        <v>63356.69</v>
      </c>
      <c r="E24" s="30"/>
      <c r="F24" s="13">
        <v>6242.42</v>
      </c>
      <c r="G24" s="13">
        <v>0</v>
      </c>
      <c r="H24" s="14">
        <v>10612.114</v>
      </c>
      <c r="I24" s="13">
        <v>2100</v>
      </c>
      <c r="J24" s="13">
        <v>10813.938199999999</v>
      </c>
      <c r="K24" s="13">
        <v>11236.356</v>
      </c>
      <c r="L24" s="13">
        <f>6603.99+1457.24775</f>
        <v>8061.23775</v>
      </c>
      <c r="M24" s="13">
        <v>400</v>
      </c>
      <c r="N24" s="31">
        <f>9413+5074</f>
        <v>14487</v>
      </c>
      <c r="O24" s="31">
        <v>0</v>
      </c>
      <c r="P24" s="13">
        <v>10299.993</v>
      </c>
      <c r="Q24" s="15">
        <f t="shared" si="0"/>
        <v>74253.05894999999</v>
      </c>
    </row>
    <row r="25" spans="1:17" ht="12.75">
      <c r="A25" s="12" t="s">
        <v>44</v>
      </c>
      <c r="B25" s="79">
        <v>64230.43</v>
      </c>
      <c r="C25" s="80"/>
      <c r="D25" s="29">
        <v>68416.53</v>
      </c>
      <c r="E25" s="30"/>
      <c r="F25" s="13">
        <v>6242.42</v>
      </c>
      <c r="G25" s="13">
        <v>5246.55</v>
      </c>
      <c r="H25" s="14">
        <v>10612.114</v>
      </c>
      <c r="I25" s="13">
        <v>2100</v>
      </c>
      <c r="J25" s="13">
        <v>10813.938199999999</v>
      </c>
      <c r="K25" s="13">
        <v>11236.356</v>
      </c>
      <c r="L25" s="13">
        <f>2.74651+9389.7</f>
        <v>9392.446510000002</v>
      </c>
      <c r="M25" s="13">
        <v>11810.55</v>
      </c>
      <c r="N25" s="31">
        <v>586</v>
      </c>
      <c r="O25" s="31">
        <v>0</v>
      </c>
      <c r="P25" s="13">
        <v>10299.993</v>
      </c>
      <c r="Q25" s="15">
        <f t="shared" si="0"/>
        <v>78340.36771</v>
      </c>
    </row>
    <row r="26" spans="1:17" ht="24">
      <c r="A26" s="16" t="s">
        <v>51</v>
      </c>
      <c r="B26" s="79">
        <v>0</v>
      </c>
      <c r="C26" s="80"/>
      <c r="D26" s="29">
        <f>1427.7+227.7+1427.7</f>
        <v>3083.1000000000004</v>
      </c>
      <c r="E26" s="30"/>
      <c r="F26" s="13"/>
      <c r="G26" s="13"/>
      <c r="H26" s="14"/>
      <c r="I26" s="13"/>
      <c r="J26" s="13"/>
      <c r="K26" s="13"/>
      <c r="L26" s="13"/>
      <c r="M26" s="13"/>
      <c r="N26" s="31"/>
      <c r="O26" s="31"/>
      <c r="P26" s="13"/>
      <c r="Q26" s="15"/>
    </row>
    <row r="27" spans="1:17" ht="24">
      <c r="A27" s="16" t="s">
        <v>45</v>
      </c>
      <c r="B27" s="79">
        <v>0</v>
      </c>
      <c r="C27" s="80"/>
      <c r="D27" s="29">
        <f>1800+1800+1800+1800</f>
        <v>7200</v>
      </c>
      <c r="E27" s="22"/>
      <c r="F27" s="13"/>
      <c r="G27" s="13"/>
      <c r="H27" s="13"/>
      <c r="I27" s="13"/>
      <c r="J27" s="13"/>
      <c r="K27" s="13"/>
      <c r="L27" s="13"/>
      <c r="M27" s="13"/>
      <c r="N27" s="31"/>
      <c r="O27" s="31"/>
      <c r="P27" s="13"/>
      <c r="Q27" s="15"/>
    </row>
    <row r="28" spans="1:17" ht="12.75">
      <c r="A28" s="32" t="s">
        <v>14</v>
      </c>
      <c r="B28" s="83">
        <f>SUM(B14:B27)</f>
        <v>777013.42</v>
      </c>
      <c r="C28" s="84"/>
      <c r="D28" s="33">
        <f>SUM(D14:D27)</f>
        <v>768840.0000000001</v>
      </c>
      <c r="E28" s="17"/>
      <c r="F28" s="33">
        <f aca="true" t="shared" si="1" ref="F28:Q28">SUM(F14:F27)</f>
        <v>74909.04</v>
      </c>
      <c r="G28" s="17">
        <f t="shared" si="1"/>
        <v>51196.950000000004</v>
      </c>
      <c r="H28" s="17">
        <f t="shared" si="1"/>
        <v>127345.368</v>
      </c>
      <c r="I28" s="17">
        <f t="shared" si="1"/>
        <v>12696.4</v>
      </c>
      <c r="J28" s="17">
        <f t="shared" si="1"/>
        <v>132761.85840000003</v>
      </c>
      <c r="K28" s="17">
        <f t="shared" si="1"/>
        <v>134836.272</v>
      </c>
      <c r="L28" s="17">
        <f t="shared" si="1"/>
        <v>104502.23426</v>
      </c>
      <c r="M28" s="17">
        <f t="shared" si="1"/>
        <v>32690.39</v>
      </c>
      <c r="N28" s="33">
        <f t="shared" si="1"/>
        <v>68726</v>
      </c>
      <c r="O28" s="33">
        <f t="shared" si="1"/>
        <v>0</v>
      </c>
      <c r="P28" s="17">
        <f t="shared" si="1"/>
        <v>123599.91600000001</v>
      </c>
      <c r="Q28" s="18">
        <f t="shared" si="1"/>
        <v>863264.42866</v>
      </c>
    </row>
    <row r="29" spans="1:17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 t="s">
        <v>16</v>
      </c>
      <c r="P29" s="78">
        <f>E12+D28-Q28</f>
        <v>262953.8366400001</v>
      </c>
      <c r="Q29" s="78"/>
    </row>
    <row r="30" spans="2:4" ht="12.75">
      <c r="B30" t="s">
        <v>1</v>
      </c>
      <c r="C30">
        <v>7500</v>
      </c>
      <c r="D30" t="s">
        <v>58</v>
      </c>
    </row>
    <row r="31" spans="3:4" ht="12.75">
      <c r="C31">
        <v>4760</v>
      </c>
      <c r="D31" t="s">
        <v>46</v>
      </c>
    </row>
    <row r="32" spans="2:15" ht="12.75">
      <c r="B32" t="s">
        <v>4</v>
      </c>
      <c r="C32">
        <v>2519.84</v>
      </c>
      <c r="D32" t="s">
        <v>59</v>
      </c>
      <c r="K32" s="36" t="s">
        <v>10</v>
      </c>
      <c r="L32" s="36">
        <v>7797.72</v>
      </c>
      <c r="M32" s="36" t="s">
        <v>53</v>
      </c>
      <c r="N32" s="36">
        <v>0</v>
      </c>
      <c r="O32" s="36" t="s">
        <v>54</v>
      </c>
    </row>
    <row r="33" spans="2:15" ht="12.75">
      <c r="B33" t="s">
        <v>6</v>
      </c>
      <c r="C33">
        <v>4200</v>
      </c>
      <c r="D33" t="s">
        <v>60</v>
      </c>
      <c r="K33" s="36" t="s">
        <v>11</v>
      </c>
      <c r="L33" s="36">
        <v>7055.08</v>
      </c>
      <c r="M33" s="36" t="s">
        <v>53</v>
      </c>
      <c r="N33" s="36">
        <v>0</v>
      </c>
      <c r="O33" s="36" t="s">
        <v>54</v>
      </c>
    </row>
    <row r="34" spans="3:15" ht="12.75">
      <c r="C34">
        <v>1500</v>
      </c>
      <c r="D34" t="s">
        <v>61</v>
      </c>
      <c r="K34" s="36" t="s">
        <v>12</v>
      </c>
      <c r="L34" s="36">
        <v>6126.78</v>
      </c>
      <c r="M34" s="36" t="s">
        <v>53</v>
      </c>
      <c r="N34" s="36">
        <v>0</v>
      </c>
      <c r="O34" s="36" t="s">
        <v>54</v>
      </c>
    </row>
    <row r="35" spans="2:15" ht="12.75">
      <c r="B35" t="s">
        <v>7</v>
      </c>
      <c r="C35">
        <v>400</v>
      </c>
      <c r="D35" t="s">
        <v>62</v>
      </c>
      <c r="F35" s="38"/>
      <c r="K35" s="36" t="s">
        <v>0</v>
      </c>
      <c r="L35" s="36">
        <v>11975.07</v>
      </c>
      <c r="M35" s="36" t="s">
        <v>53</v>
      </c>
      <c r="N35" s="36">
        <v>0</v>
      </c>
      <c r="O35" s="36" t="s">
        <v>54</v>
      </c>
    </row>
    <row r="36" spans="2:15" ht="12.75">
      <c r="B36" t="s">
        <v>9</v>
      </c>
      <c r="C36">
        <v>6810.55</v>
      </c>
      <c r="D36" t="s">
        <v>63</v>
      </c>
      <c r="K36" s="36" t="s">
        <v>1</v>
      </c>
      <c r="L36" s="36">
        <v>7240.74</v>
      </c>
      <c r="M36" s="36" t="s">
        <v>53</v>
      </c>
      <c r="N36" s="36">
        <v>0</v>
      </c>
      <c r="O36" s="36" t="s">
        <v>54</v>
      </c>
    </row>
    <row r="37" spans="3:15" ht="12.75">
      <c r="C37">
        <v>5000</v>
      </c>
      <c r="D37" t="s">
        <v>64</v>
      </c>
      <c r="K37" s="36" t="s">
        <v>2</v>
      </c>
      <c r="L37" s="36">
        <v>7612.06</v>
      </c>
      <c r="M37" s="36" t="s">
        <v>53</v>
      </c>
      <c r="N37" s="36">
        <v>0</v>
      </c>
      <c r="O37" s="36" t="s">
        <v>54</v>
      </c>
    </row>
    <row r="38" spans="11:15" ht="12.75">
      <c r="K38" s="36" t="s">
        <v>3</v>
      </c>
      <c r="L38" s="36">
        <v>7848.22</v>
      </c>
      <c r="M38" s="36" t="s">
        <v>53</v>
      </c>
      <c r="N38" s="36">
        <v>0</v>
      </c>
      <c r="O38" s="36" t="s">
        <v>54</v>
      </c>
    </row>
    <row r="39" spans="11:16" ht="12.75">
      <c r="K39" s="36" t="s">
        <v>4</v>
      </c>
      <c r="L39" s="36">
        <v>13399.4</v>
      </c>
      <c r="M39" s="36" t="s">
        <v>53</v>
      </c>
      <c r="N39" s="36">
        <v>0</v>
      </c>
      <c r="O39" s="36" t="s">
        <v>54</v>
      </c>
      <c r="P39" s="2"/>
    </row>
    <row r="40" spans="11:15" ht="12.75">
      <c r="K40" s="36" t="s">
        <v>5</v>
      </c>
      <c r="L40" s="36">
        <v>5934.02</v>
      </c>
      <c r="M40" s="36" t="s">
        <v>53</v>
      </c>
      <c r="N40" s="36">
        <v>0</v>
      </c>
      <c r="O40" s="36" t="s">
        <v>54</v>
      </c>
    </row>
    <row r="41" spans="11:15" ht="12.75">
      <c r="K41" s="36" t="s">
        <v>6</v>
      </c>
      <c r="L41" s="36">
        <v>12059.46</v>
      </c>
      <c r="M41" s="36" t="s">
        <v>53</v>
      </c>
      <c r="N41" s="36">
        <v>0</v>
      </c>
      <c r="O41" s="36" t="s">
        <v>54</v>
      </c>
    </row>
    <row r="42" spans="11:15" ht="12.75">
      <c r="K42" s="36" t="s">
        <v>7</v>
      </c>
      <c r="L42" s="36">
        <v>6603.99</v>
      </c>
      <c r="M42" s="36" t="s">
        <v>53</v>
      </c>
      <c r="N42" s="36">
        <v>1457.24775</v>
      </c>
      <c r="O42" s="36" t="s">
        <v>54</v>
      </c>
    </row>
    <row r="43" spans="11:15" ht="12.75">
      <c r="K43" s="36" t="s">
        <v>9</v>
      </c>
      <c r="L43" s="36">
        <v>9389.7</v>
      </c>
      <c r="M43" s="36" t="s">
        <v>53</v>
      </c>
      <c r="N43" s="36">
        <v>2.74651</v>
      </c>
      <c r="O43" s="36" t="s">
        <v>54</v>
      </c>
    </row>
    <row r="44" spans="12:19" ht="12.75">
      <c r="L44" s="38"/>
      <c r="N44" s="38"/>
      <c r="P44" s="38"/>
      <c r="S44" s="38"/>
    </row>
  </sheetData>
  <sheetProtection/>
  <mergeCells count="44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P29:Q29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</cp:lastModifiedBy>
  <cp:lastPrinted>2021-09-20T12:31:26Z</cp:lastPrinted>
  <dcterms:created xsi:type="dcterms:W3CDTF">2007-02-04T12:22:59Z</dcterms:created>
  <dcterms:modified xsi:type="dcterms:W3CDTF">2023-02-13T06:02:03Z</dcterms:modified>
  <cp:category/>
  <cp:version/>
  <cp:contentType/>
  <cp:contentStatus/>
</cp:coreProperties>
</file>