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ДОВОЙ ОТЧЕТ  2022  год\"/>
    </mc:Choice>
  </mc:AlternateContent>
  <xr:revisionPtr revIDLastSave="0" documentId="13_ncr:1_{9478C416-E1A2-420B-8FE9-283A429B5E8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2" sheetId="17" r:id="rId1"/>
  </sheets>
  <calcPr calcId="191029"/>
</workbook>
</file>

<file path=xl/calcChain.xml><?xml version="1.0" encoding="utf-8"?>
<calcChain xmlns="http://schemas.openxmlformats.org/spreadsheetml/2006/main">
  <c r="M25" i="17" l="1"/>
  <c r="P28" i="17" l="1"/>
  <c r="K28" i="17"/>
  <c r="J28" i="17"/>
  <c r="I28" i="17"/>
  <c r="G28" i="17"/>
  <c r="B28" i="17"/>
  <c r="R25" i="17"/>
  <c r="D26" i="17"/>
  <c r="R23" i="17" l="1"/>
  <c r="R24" i="17"/>
  <c r="N22" i="17" l="1"/>
  <c r="R22" i="17" s="1"/>
  <c r="N21" i="17" l="1"/>
  <c r="R21" i="17" l="1"/>
  <c r="M20" i="17" l="1"/>
  <c r="R20" i="17" s="1"/>
  <c r="D20" i="17"/>
  <c r="M19" i="17" l="1"/>
  <c r="O19" i="17" l="1"/>
  <c r="R19" i="17" l="1"/>
  <c r="D19" i="17"/>
  <c r="M18" i="17" l="1"/>
  <c r="O18" i="17" l="1"/>
  <c r="O28" i="17" s="1"/>
  <c r="R18" i="17" l="1"/>
  <c r="M17" i="17" l="1"/>
  <c r="N17" i="17" l="1"/>
  <c r="N28" i="17" s="1"/>
  <c r="R17" i="17" l="1"/>
  <c r="Q14" i="17"/>
  <c r="Q28" i="17" s="1"/>
  <c r="L14" i="17"/>
  <c r="L28" i="17" s="1"/>
  <c r="H14" i="17"/>
  <c r="H28" i="17" s="1"/>
  <c r="F14" i="17"/>
  <c r="F28" i="17" s="1"/>
  <c r="M16" i="17" l="1"/>
  <c r="R16" i="17" l="1"/>
  <c r="D16" i="17"/>
  <c r="M15" i="17" l="1"/>
  <c r="M14" i="17"/>
  <c r="M28" i="17" s="1"/>
  <c r="R15" i="17" l="1"/>
  <c r="D14" i="17" l="1"/>
  <c r="D28" i="17" s="1"/>
  <c r="R14" i="17" l="1"/>
  <c r="R28" i="17" s="1"/>
  <c r="Q10" i="17"/>
  <c r="P10" i="17"/>
  <c r="O10" i="17"/>
  <c r="N10" i="17"/>
  <c r="M10" i="17"/>
  <c r="L10" i="17"/>
  <c r="K10" i="17"/>
  <c r="J10" i="17"/>
  <c r="I10" i="17"/>
  <c r="H10" i="17"/>
  <c r="G10" i="17"/>
  <c r="F10" i="17"/>
  <c r="R8" i="17"/>
  <c r="E8" i="17"/>
  <c r="R10" i="17" l="1"/>
  <c r="Q29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den</author>
  </authors>
  <commentList>
    <comment ref="N14" authorId="0" shapeId="0" xr:uid="{00000000-0006-0000-1000-000001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2000-установка уличных аншлагов</t>
        </r>
      </text>
    </comment>
    <comment ref="N17" authorId="0" shapeId="0" xr:uid="{00000000-0006-0000-1000-000002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400-лампочки 20шт
4500-ремонт двери 4й подъезд</t>
        </r>
      </text>
    </comment>
    <comment ref="N18" authorId="1" shapeId="0" xr:uid="{00000000-0006-0000-1000-000003000000}">
      <text>
        <r>
          <rPr>
            <b/>
            <sz val="9"/>
            <color indexed="81"/>
            <rFont val="Tahoma"/>
            <family val="2"/>
            <charset val="204"/>
          </rPr>
          <t>den:</t>
        </r>
        <r>
          <rPr>
            <sz val="9"/>
            <color indexed="81"/>
            <rFont val="Tahoma"/>
            <family val="2"/>
            <charset val="204"/>
          </rPr>
          <t xml:space="preserve">
покос</t>
        </r>
      </text>
    </comment>
    <comment ref="N21" authorId="0" shapeId="0" xr:uid="{00000000-0006-0000-1000-000004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2631,29-обслуживание газового оборудования
6378,4-покос 26.07</t>
        </r>
      </text>
    </comment>
    <comment ref="N22" authorId="0" shapeId="0" xr:uid="{00000000-0006-0000-1000-000005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6740,66-дезинсекция
6740,66-дезинсекция 2р.</t>
        </r>
      </text>
    </comment>
    <comment ref="N24" authorId="0" shapeId="0" xr:uid="{00000000-0006-0000-1000-000006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1500-замена кнопки выхода</t>
        </r>
      </text>
    </comment>
  </commentList>
</comments>
</file>

<file path=xl/sharedStrings.xml><?xml version="1.0" encoding="utf-8"?>
<sst xmlns="http://schemas.openxmlformats.org/spreadsheetml/2006/main" count="102" uniqueCount="67">
  <si>
    <t>Содержание</t>
  </si>
  <si>
    <t>ремонт</t>
  </si>
  <si>
    <t>итого</t>
  </si>
  <si>
    <t>ИТОГО</t>
  </si>
  <si>
    <t>март</t>
  </si>
  <si>
    <t>февраль</t>
  </si>
  <si>
    <t>май</t>
  </si>
  <si>
    <t>июль</t>
  </si>
  <si>
    <t>август</t>
  </si>
  <si>
    <t>сентябрь</t>
  </si>
  <si>
    <t>октябрь</t>
  </si>
  <si>
    <t>ноябрь</t>
  </si>
  <si>
    <t>декабрь</t>
  </si>
  <si>
    <t>апрель</t>
  </si>
  <si>
    <t>июнь</t>
  </si>
  <si>
    <t>январь</t>
  </si>
  <si>
    <t>дезинсекция</t>
  </si>
  <si>
    <t>ростелеком</t>
  </si>
  <si>
    <t>Наименование видов работ (услуги)</t>
  </si>
  <si>
    <t>тариф</t>
  </si>
  <si>
    <t>ТЕКУЩИЙ  РЕМОНТ</t>
  </si>
  <si>
    <t>РАБОТЫ   ПО  УПРАВЛЕНИЮ</t>
  </si>
  <si>
    <t>содер-жание</t>
  </si>
  <si>
    <t>начисление и сбор платы за содержание и ремонт жилых помещений, взыскание задолженности</t>
  </si>
  <si>
    <t xml:space="preserve">аварийно-диспетчерское обслуживание, обеспечение устранения аварий на внутридомовых инженерных системах </t>
  </si>
  <si>
    <t>работы по содержанию оборудования и систем инженерно-технического обеспечения , обслуживание приборов учета</t>
  </si>
  <si>
    <t>работы по содержанию конструктивных элементов многоквартирных домов, профилактические обходы и осмотры</t>
  </si>
  <si>
    <t xml:space="preserve">Прочие работы по содержанию общедомового имущества </t>
  </si>
  <si>
    <t xml:space="preserve"> оборудования и систем инженерно-технического обеспечения и  приборов учета</t>
  </si>
  <si>
    <t xml:space="preserve"> конструктивных элементов многоквартирных домов</t>
  </si>
  <si>
    <t>периодичность работ</t>
  </si>
  <si>
    <t xml:space="preserve">ежедневно </t>
  </si>
  <si>
    <t>ежемесячно</t>
  </si>
  <si>
    <t>ежедневно</t>
  </si>
  <si>
    <t>сметная стоимость выполненной работы (услуги) за месяц</t>
  </si>
  <si>
    <t>оплачено</t>
  </si>
  <si>
    <t>Цена выполненной работы (оказанной услуги) в руб.</t>
  </si>
  <si>
    <t>остаток денежных средств на начало года</t>
  </si>
  <si>
    <t>янв.</t>
  </si>
  <si>
    <t>февр.</t>
  </si>
  <si>
    <t>апр.</t>
  </si>
  <si>
    <t>сент.</t>
  </si>
  <si>
    <t>окт.</t>
  </si>
  <si>
    <t>нояб.</t>
  </si>
  <si>
    <t>декаб.</t>
  </si>
  <si>
    <t>ИТОГО:</t>
  </si>
  <si>
    <t>покос</t>
  </si>
  <si>
    <t>начислено</t>
  </si>
  <si>
    <t>долг</t>
  </si>
  <si>
    <t xml:space="preserve"> управле-ние</t>
  </si>
  <si>
    <t>работы по содержанию помещений, входящих в состав общего имущества, уборка подъездов</t>
  </si>
  <si>
    <t>оплата коммунальных ресурсов на содержание ОДИ</t>
  </si>
  <si>
    <t>1 полугодие</t>
  </si>
  <si>
    <t>услуги сторонних организаций, разовые работы</t>
  </si>
  <si>
    <t>х/в</t>
  </si>
  <si>
    <t>эл-во</t>
  </si>
  <si>
    <t>Работы по уборке придомовой территории</t>
  </si>
  <si>
    <t>общехозяйственные расходы</t>
  </si>
  <si>
    <t>Информация о доходах и расходах по дому __Калинина 148/1__на 2022год.</t>
  </si>
  <si>
    <t>установка уличных аншлагов</t>
  </si>
  <si>
    <t>Вымпелком</t>
  </si>
  <si>
    <t>лампочки 20шт</t>
  </si>
  <si>
    <t>ремонт двери 4й подъезд</t>
  </si>
  <si>
    <t>обслуживание газового оборудования</t>
  </si>
  <si>
    <t>покос 26.07</t>
  </si>
  <si>
    <t>дезинсекция 2р.</t>
  </si>
  <si>
    <t>замена кнопки выхода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</si>
</sst>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_р_.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7"/>
      <name val="Arial Cyr"/>
      <charset val="204"/>
    </font>
    <font>
      <b/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  <font>
      <sz val="9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8"/>
      <name val="Arial Cyr"/>
      <charset val="204"/>
    </font>
    <font>
      <sz val="8"/>
      <color theme="1"/>
      <name val="Calibri"/>
      <family val="2"/>
      <charset val="204"/>
      <scheme val="minor"/>
    </font>
    <font>
      <sz val="6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6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0" fillId="0" borderId="3" xfId="0" applyBorder="1"/>
    <xf numFmtId="4" fontId="0" fillId="0" borderId="0" xfId="0" applyNumberFormat="1"/>
    <xf numFmtId="165" fontId="0" fillId="0" borderId="0" xfId="0" applyNumberFormat="1"/>
    <xf numFmtId="0" fontId="1" fillId="6" borderId="12" xfId="0" applyFont="1" applyFill="1" applyBorder="1"/>
    <xf numFmtId="0" fontId="1" fillId="6" borderId="12" xfId="0" applyFont="1" applyFill="1" applyBorder="1" applyAlignment="1">
      <alignment wrapText="1"/>
    </xf>
    <xf numFmtId="2" fontId="8" fillId="6" borderId="12" xfId="0" applyNumberFormat="1" applyFont="1" applyFill="1" applyBorder="1"/>
    <xf numFmtId="2" fontId="2" fillId="0" borderId="1" xfId="0" applyNumberFormat="1" applyFont="1" applyBorder="1" applyAlignment="1">
      <alignment horizontal="left" vertical="top" textRotation="90" wrapText="1"/>
    </xf>
    <xf numFmtId="2" fontId="8" fillId="0" borderId="5" xfId="0" applyNumberFormat="1" applyFont="1" applyBorder="1" applyAlignment="1">
      <alignment horizontal="center" vertical="top" wrapText="1"/>
    </xf>
    <xf numFmtId="4" fontId="6" fillId="6" borderId="3" xfId="0" applyNumberFormat="1" applyFont="1" applyFill="1" applyBorder="1" applyAlignment="1">
      <alignment horizontal="center"/>
    </xf>
    <xf numFmtId="2" fontId="2" fillId="7" borderId="5" xfId="0" applyNumberFormat="1" applyFont="1" applyFill="1" applyBorder="1" applyAlignment="1">
      <alignment horizontal="center" vertical="top" wrapText="1"/>
    </xf>
    <xf numFmtId="4" fontId="2" fillId="6" borderId="3" xfId="0" applyNumberFormat="1" applyFont="1" applyFill="1" applyBorder="1"/>
    <xf numFmtId="2" fontId="1" fillId="4" borderId="4" xfId="0" applyNumberFormat="1" applyFont="1" applyFill="1" applyBorder="1" applyAlignment="1">
      <alignment horizontal="center" vertical="top" wrapText="1"/>
    </xf>
    <xf numFmtId="2" fontId="2" fillId="4" borderId="6" xfId="0" applyNumberFormat="1" applyFont="1" applyFill="1" applyBorder="1" applyAlignment="1">
      <alignment horizontal="center" vertical="top" wrapText="1"/>
    </xf>
    <xf numFmtId="2" fontId="2" fillId="4" borderId="11" xfId="0" applyNumberFormat="1" applyFont="1" applyFill="1" applyBorder="1" applyAlignment="1">
      <alignment horizontal="center" vertical="top" wrapText="1"/>
    </xf>
    <xf numFmtId="2" fontId="2" fillId="4" borderId="7" xfId="0" applyNumberFormat="1" applyFont="1" applyFill="1" applyBorder="1" applyAlignment="1">
      <alignment horizontal="center" vertical="top" wrapText="1"/>
    </xf>
    <xf numFmtId="17" fontId="6" fillId="9" borderId="3" xfId="0" applyNumberFormat="1" applyFont="1" applyFill="1" applyBorder="1" applyAlignment="1">
      <alignment horizontal="left"/>
    </xf>
    <xf numFmtId="165" fontId="2" fillId="4" borderId="3" xfId="0" applyNumberFormat="1" applyFont="1" applyFill="1" applyBorder="1"/>
    <xf numFmtId="165" fontId="2" fillId="4" borderId="5" xfId="0" applyNumberFormat="1" applyFont="1" applyFill="1" applyBorder="1"/>
    <xf numFmtId="4" fontId="2" fillId="4" borderId="3" xfId="0" applyNumberFormat="1" applyFont="1" applyFill="1" applyBorder="1"/>
    <xf numFmtId="0" fontId="6" fillId="5" borderId="3" xfId="0" applyFont="1" applyFill="1" applyBorder="1"/>
    <xf numFmtId="165" fontId="2" fillId="5" borderId="3" xfId="0" applyNumberFormat="1" applyFont="1" applyFill="1" applyBorder="1"/>
    <xf numFmtId="4" fontId="8" fillId="5" borderId="3" xfId="0" applyNumberFormat="1" applyFont="1" applyFill="1" applyBorder="1"/>
    <xf numFmtId="165" fontId="2" fillId="3" borderId="3" xfId="0" applyNumberFormat="1" applyFont="1" applyFill="1" applyBorder="1"/>
    <xf numFmtId="0" fontId="6" fillId="0" borderId="0" xfId="0" applyFont="1"/>
    <xf numFmtId="165" fontId="2" fillId="0" borderId="0" xfId="0" applyNumberFormat="1" applyFont="1"/>
    <xf numFmtId="2" fontId="8" fillId="0" borderId="3" xfId="0" applyNumberFormat="1" applyFont="1" applyBorder="1" applyAlignment="1">
      <alignment vertical="top" wrapText="1"/>
    </xf>
    <xf numFmtId="0" fontId="10" fillId="0" borderId="0" xfId="0" applyFont="1"/>
    <xf numFmtId="165" fontId="3" fillId="5" borderId="3" xfId="0" applyNumberFormat="1" applyFont="1" applyFill="1" applyBorder="1"/>
    <xf numFmtId="2" fontId="2" fillId="0" borderId="5" xfId="0" applyNumberFormat="1" applyFont="1" applyBorder="1" applyAlignment="1">
      <alignment vertical="top" textRotation="90" wrapText="1"/>
    </xf>
    <xf numFmtId="2" fontId="2" fillId="0" borderId="5" xfId="0" applyNumberFormat="1" applyFont="1" applyBorder="1" applyAlignment="1">
      <alignment horizontal="center" vertical="top"/>
    </xf>
    <xf numFmtId="0" fontId="1" fillId="6" borderId="3" xfId="0" applyFont="1" applyFill="1" applyBorder="1" applyAlignment="1">
      <alignment horizontal="center" wrapText="1"/>
    </xf>
    <xf numFmtId="0" fontId="2" fillId="11" borderId="7" xfId="0" applyFont="1" applyFill="1" applyBorder="1" applyAlignment="1">
      <alignment horizontal="center" wrapText="1"/>
    </xf>
    <xf numFmtId="4" fontId="2" fillId="3" borderId="3" xfId="0" applyNumberFormat="1" applyFont="1" applyFill="1" applyBorder="1"/>
    <xf numFmtId="165" fontId="3" fillId="11" borderId="3" xfId="0" applyNumberFormat="1" applyFont="1" applyFill="1" applyBorder="1"/>
    <xf numFmtId="165" fontId="3" fillId="7" borderId="3" xfId="0" applyNumberFormat="1" applyFont="1" applyFill="1" applyBorder="1"/>
    <xf numFmtId="165" fontId="9" fillId="0" borderId="0" xfId="0" applyNumberFormat="1" applyFont="1"/>
    <xf numFmtId="165" fontId="11" fillId="5" borderId="3" xfId="0" applyNumberFormat="1" applyFont="1" applyFill="1" applyBorder="1"/>
    <xf numFmtId="165" fontId="2" fillId="4" borderId="0" xfId="0" applyNumberFormat="1" applyFont="1" applyFill="1"/>
    <xf numFmtId="17" fontId="2" fillId="2" borderId="3" xfId="0" applyNumberFormat="1" applyFont="1" applyFill="1" applyBorder="1" applyAlignment="1">
      <alignment horizontal="left" wrapText="1"/>
    </xf>
    <xf numFmtId="2" fontId="6" fillId="0" borderId="3" xfId="0" applyNumberFormat="1" applyFont="1" applyBorder="1" applyAlignment="1">
      <alignment vertical="top"/>
    </xf>
    <xf numFmtId="0" fontId="14" fillId="6" borderId="3" xfId="0" applyFont="1" applyFill="1" applyBorder="1" applyAlignment="1">
      <alignment wrapText="1"/>
    </xf>
    <xf numFmtId="2" fontId="2" fillId="0" borderId="3" xfId="0" applyNumberFormat="1" applyFont="1" applyBorder="1" applyAlignment="1">
      <alignment horizontal="right" vertical="top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1" fillId="4" borderId="4" xfId="0" applyNumberFormat="1" applyFont="1" applyFill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top" wrapText="1"/>
    </xf>
    <xf numFmtId="2" fontId="8" fillId="0" borderId="4" xfId="0" applyNumberFormat="1" applyFont="1" applyBorder="1" applyAlignment="1">
      <alignment horizontal="center" vertical="top" wrapText="1"/>
    </xf>
    <xf numFmtId="2" fontId="8" fillId="0" borderId="7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left" vertical="top" textRotation="90" wrapText="1"/>
    </xf>
    <xf numFmtId="2" fontId="2" fillId="0" borderId="5" xfId="0" applyNumberFormat="1" applyFont="1" applyBorder="1" applyAlignment="1">
      <alignment horizontal="left" vertical="top" textRotation="90" wrapText="1"/>
    </xf>
    <xf numFmtId="0" fontId="1" fillId="7" borderId="4" xfId="0" applyFont="1" applyFill="1" applyBorder="1" applyAlignment="1">
      <alignment horizontal="center" wrapText="1"/>
    </xf>
    <xf numFmtId="0" fontId="1" fillId="7" borderId="6" xfId="0" applyFont="1" applyFill="1" applyBorder="1" applyAlignment="1">
      <alignment horizontal="center" wrapText="1"/>
    </xf>
    <xf numFmtId="0" fontId="1" fillId="7" borderId="7" xfId="0" applyFont="1" applyFill="1" applyBorder="1" applyAlignment="1">
      <alignment horizontal="center" wrapText="1"/>
    </xf>
    <xf numFmtId="2" fontId="6" fillId="0" borderId="1" xfId="0" applyNumberFormat="1" applyFont="1" applyBorder="1" applyAlignment="1">
      <alignment horizontal="center" vertical="top" wrapText="1"/>
    </xf>
    <xf numFmtId="2" fontId="6" fillId="0" borderId="5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wrapText="1"/>
    </xf>
    <xf numFmtId="2" fontId="6" fillId="0" borderId="5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2" fontId="8" fillId="0" borderId="8" xfId="0" applyNumberFormat="1" applyFont="1" applyBorder="1" applyAlignment="1">
      <alignment horizontal="left" wrapText="1"/>
    </xf>
    <xf numFmtId="2" fontId="8" fillId="0" borderId="10" xfId="0" applyNumberFormat="1" applyFont="1" applyBorder="1" applyAlignment="1">
      <alignment horizontal="left" wrapText="1"/>
    </xf>
    <xf numFmtId="2" fontId="8" fillId="0" borderId="13" xfId="0" applyNumberFormat="1" applyFont="1" applyBorder="1" applyAlignment="1">
      <alignment horizontal="left" wrapText="1"/>
    </xf>
    <xf numFmtId="2" fontId="8" fillId="0" borderId="14" xfId="0" applyNumberFormat="1" applyFont="1" applyBorder="1" applyAlignment="1">
      <alignment horizontal="left" wrapText="1"/>
    </xf>
    <xf numFmtId="2" fontId="8" fillId="0" borderId="1" xfId="0" applyNumberFormat="1" applyFont="1" applyBorder="1" applyAlignment="1">
      <alignment horizontal="left" textRotation="90" wrapText="1"/>
    </xf>
    <xf numFmtId="2" fontId="8" fillId="0" borderId="2" xfId="0" applyNumberFormat="1" applyFont="1" applyBorder="1" applyAlignment="1">
      <alignment horizontal="left" textRotation="90" wrapText="1"/>
    </xf>
    <xf numFmtId="2" fontId="8" fillId="0" borderId="5" xfId="0" applyNumberFormat="1" applyFont="1" applyBorder="1" applyAlignment="1">
      <alignment horizontal="left" textRotation="90" wrapText="1"/>
    </xf>
    <xf numFmtId="2" fontId="9" fillId="0" borderId="1" xfId="0" applyNumberFormat="1" applyFont="1" applyBorder="1" applyAlignment="1">
      <alignment horizontal="center" wrapText="1"/>
    </xf>
    <xf numFmtId="2" fontId="9" fillId="0" borderId="2" xfId="0" applyNumberFormat="1" applyFont="1" applyBorder="1" applyAlignment="1">
      <alignment horizontal="center" wrapText="1"/>
    </xf>
    <xf numFmtId="2" fontId="9" fillId="0" borderId="5" xfId="0" applyNumberFormat="1" applyFont="1" applyBorder="1" applyAlignment="1">
      <alignment horizontal="center" wrapText="1"/>
    </xf>
    <xf numFmtId="0" fontId="2" fillId="6" borderId="6" xfId="0" applyFont="1" applyFill="1" applyBorder="1" applyAlignment="1">
      <alignment horizontal="center" wrapText="1"/>
    </xf>
    <xf numFmtId="0" fontId="2" fillId="6" borderId="7" xfId="0" applyFont="1" applyFill="1" applyBorder="1" applyAlignment="1">
      <alignment horizontal="center" wrapText="1"/>
    </xf>
    <xf numFmtId="165" fontId="2" fillId="5" borderId="4" xfId="0" applyNumberFormat="1" applyFont="1" applyFill="1" applyBorder="1" applyAlignment="1">
      <alignment horizontal="center"/>
    </xf>
    <xf numFmtId="165" fontId="2" fillId="5" borderId="7" xfId="0" applyNumberFormat="1" applyFont="1" applyFill="1" applyBorder="1" applyAlignment="1">
      <alignment horizontal="center"/>
    </xf>
    <xf numFmtId="165" fontId="9" fillId="0" borderId="9" xfId="0" applyNumberFormat="1" applyFont="1" applyBorder="1" applyAlignment="1">
      <alignment horizontal="center"/>
    </xf>
    <xf numFmtId="165" fontId="2" fillId="10" borderId="4" xfId="0" applyNumberFormat="1" applyFont="1" applyFill="1" applyBorder="1" applyAlignment="1">
      <alignment horizontal="center"/>
    </xf>
    <xf numFmtId="165" fontId="2" fillId="10" borderId="7" xfId="0" applyNumberFormat="1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 wrapText="1"/>
    </xf>
    <xf numFmtId="0" fontId="4" fillId="6" borderId="7" xfId="0" applyFont="1" applyFill="1" applyBorder="1" applyAlignment="1">
      <alignment horizontal="center" wrapText="1"/>
    </xf>
    <xf numFmtId="2" fontId="1" fillId="4" borderId="6" xfId="0" applyNumberFormat="1" applyFont="1" applyFill="1" applyBorder="1" applyAlignment="1">
      <alignment horizontal="center" vertical="top" wrapText="1"/>
    </xf>
    <xf numFmtId="2" fontId="1" fillId="4" borderId="7" xfId="0" applyNumberFormat="1" applyFont="1" applyFill="1" applyBorder="1" applyAlignment="1">
      <alignment horizontal="center" vertical="top" wrapText="1"/>
    </xf>
    <xf numFmtId="0" fontId="2" fillId="8" borderId="3" xfId="0" applyFont="1" applyFill="1" applyBorder="1" applyAlignment="1">
      <alignment horizontal="center" wrapText="1"/>
    </xf>
    <xf numFmtId="0" fontId="0" fillId="10" borderId="7" xfId="0" applyFill="1" applyBorder="1"/>
    <xf numFmtId="0" fontId="1" fillId="0" borderId="4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top" textRotation="90" wrapText="1"/>
    </xf>
    <xf numFmtId="2" fontId="2" fillId="0" borderId="5" xfId="0" applyNumberFormat="1" applyFont="1" applyBorder="1" applyAlignment="1">
      <alignment horizontal="center" vertical="top" textRotation="90" wrapText="1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3" tint="0.59999389629810485"/>
  </sheetPr>
  <dimension ref="A2:S43"/>
  <sheetViews>
    <sheetView tabSelected="1" workbookViewId="0">
      <selection activeCell="R17" sqref="R17"/>
    </sheetView>
  </sheetViews>
  <sheetFormatPr defaultRowHeight="14.4" x14ac:dyDescent="0.3"/>
  <cols>
    <col min="8" max="8" width="10.109375" customWidth="1"/>
    <col min="10" max="11" width="9.6640625" customWidth="1"/>
    <col min="12" max="12" width="10" customWidth="1"/>
    <col min="17" max="17" width="11" customWidth="1"/>
    <col min="18" max="18" width="10.109375" customWidth="1"/>
    <col min="19" max="19" width="9.109375" customWidth="1"/>
  </cols>
  <sheetData>
    <row r="2" spans="1:18" ht="15.6" x14ac:dyDescent="0.3">
      <c r="A2" s="60" t="s">
        <v>58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</row>
    <row r="3" spans="1:18" x14ac:dyDescent="0.3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</row>
    <row r="4" spans="1:18" x14ac:dyDescent="0.3">
      <c r="A4" s="61"/>
      <c r="B4" s="92"/>
      <c r="C4" s="92"/>
      <c r="D4" s="92"/>
      <c r="E4" s="93"/>
      <c r="F4" s="43" t="s">
        <v>18</v>
      </c>
      <c r="G4" s="62"/>
      <c r="H4" s="62"/>
      <c r="I4" s="62"/>
      <c r="J4" s="62"/>
      <c r="K4" s="62"/>
      <c r="L4" s="62"/>
      <c r="M4" s="62"/>
      <c r="N4" s="62"/>
      <c r="O4" s="62"/>
      <c r="P4" s="62"/>
      <c r="Q4" s="44"/>
      <c r="R4" s="1"/>
    </row>
    <row r="5" spans="1:18" x14ac:dyDescent="0.3">
      <c r="A5" s="4"/>
      <c r="B5" s="94" t="s">
        <v>19</v>
      </c>
      <c r="C5" s="95"/>
      <c r="D5" s="95"/>
      <c r="E5" s="96"/>
      <c r="F5" s="63" t="s">
        <v>0</v>
      </c>
      <c r="G5" s="64"/>
      <c r="H5" s="64"/>
      <c r="I5" s="64"/>
      <c r="J5" s="64"/>
      <c r="K5" s="64"/>
      <c r="L5" s="64"/>
      <c r="M5" s="64"/>
      <c r="N5" s="64"/>
      <c r="O5" s="65" t="s">
        <v>20</v>
      </c>
      <c r="P5" s="66"/>
      <c r="Q5" s="69" t="s">
        <v>21</v>
      </c>
      <c r="R5" s="72" t="s">
        <v>3</v>
      </c>
    </row>
    <row r="6" spans="1:18" x14ac:dyDescent="0.3">
      <c r="A6" s="5"/>
      <c r="B6" s="56" t="s">
        <v>22</v>
      </c>
      <c r="C6" s="56" t="s">
        <v>1</v>
      </c>
      <c r="D6" s="56" t="s">
        <v>49</v>
      </c>
      <c r="E6" s="58" t="s">
        <v>2</v>
      </c>
      <c r="F6" s="51" t="s">
        <v>23</v>
      </c>
      <c r="G6" s="51" t="s">
        <v>56</v>
      </c>
      <c r="H6" s="51" t="s">
        <v>24</v>
      </c>
      <c r="I6" s="51" t="s">
        <v>25</v>
      </c>
      <c r="J6" s="51" t="s">
        <v>26</v>
      </c>
      <c r="K6" s="97" t="s">
        <v>50</v>
      </c>
      <c r="L6" s="51" t="s">
        <v>57</v>
      </c>
      <c r="M6" s="46" t="s">
        <v>27</v>
      </c>
      <c r="N6" s="48"/>
      <c r="O6" s="67"/>
      <c r="P6" s="68"/>
      <c r="Q6" s="70"/>
      <c r="R6" s="73"/>
    </row>
    <row r="7" spans="1:18" ht="121.8" x14ac:dyDescent="0.3">
      <c r="A7" s="6"/>
      <c r="B7" s="57"/>
      <c r="C7" s="57"/>
      <c r="D7" s="57"/>
      <c r="E7" s="59"/>
      <c r="F7" s="52"/>
      <c r="G7" s="52"/>
      <c r="H7" s="52"/>
      <c r="I7" s="52"/>
      <c r="J7" s="52"/>
      <c r="K7" s="98"/>
      <c r="L7" s="52"/>
      <c r="M7" s="29" t="s">
        <v>51</v>
      </c>
      <c r="N7" s="29" t="s">
        <v>53</v>
      </c>
      <c r="O7" s="7" t="s">
        <v>28</v>
      </c>
      <c r="P7" s="7" t="s">
        <v>29</v>
      </c>
      <c r="Q7" s="71"/>
      <c r="R7" s="74"/>
    </row>
    <row r="8" spans="1:18" x14ac:dyDescent="0.3">
      <c r="A8" s="41" t="s">
        <v>52</v>
      </c>
      <c r="B8" s="30">
        <v>14.4</v>
      </c>
      <c r="C8" s="40">
        <v>4</v>
      </c>
      <c r="D8" s="40">
        <v>1.6</v>
      </c>
      <c r="E8" s="9">
        <f>SUM(B8:D8)</f>
        <v>20</v>
      </c>
      <c r="F8" s="42">
        <v>2</v>
      </c>
      <c r="G8" s="42">
        <v>0</v>
      </c>
      <c r="H8" s="42">
        <v>3.4</v>
      </c>
      <c r="I8" s="42">
        <v>0.27</v>
      </c>
      <c r="J8" s="42">
        <v>3.4776894818252124</v>
      </c>
      <c r="K8" s="42">
        <v>0</v>
      </c>
      <c r="L8" s="42">
        <v>3.6</v>
      </c>
      <c r="M8" s="42">
        <v>3.5</v>
      </c>
      <c r="N8" s="42">
        <v>0.25</v>
      </c>
      <c r="O8" s="26">
        <v>0.1</v>
      </c>
      <c r="P8" s="26">
        <v>0.1</v>
      </c>
      <c r="Q8" s="8">
        <v>3.3</v>
      </c>
      <c r="R8" s="8">
        <f>SUM(F8:Q8)</f>
        <v>19.997689481825216</v>
      </c>
    </row>
    <row r="9" spans="1:18" x14ac:dyDescent="0.3">
      <c r="A9" s="88" t="s">
        <v>30</v>
      </c>
      <c r="B9" s="89"/>
      <c r="C9" s="89"/>
      <c r="D9" s="90"/>
      <c r="E9" s="9">
        <v>3103.2</v>
      </c>
      <c r="F9" s="46" t="s">
        <v>31</v>
      </c>
      <c r="G9" s="47"/>
      <c r="H9" s="47"/>
      <c r="I9" s="47"/>
      <c r="J9" s="47"/>
      <c r="K9" s="47"/>
      <c r="L9" s="47"/>
      <c r="M9" s="47"/>
      <c r="N9" s="48"/>
      <c r="O9" s="49" t="s">
        <v>32</v>
      </c>
      <c r="P9" s="50"/>
      <c r="Q9" s="8" t="s">
        <v>33</v>
      </c>
      <c r="R9" s="8"/>
    </row>
    <row r="10" spans="1:18" x14ac:dyDescent="0.3">
      <c r="A10" s="53" t="s">
        <v>34</v>
      </c>
      <c r="B10" s="54"/>
      <c r="C10" s="54"/>
      <c r="D10" s="54"/>
      <c r="E10" s="55"/>
      <c r="F10" s="10">
        <f>E9*F8</f>
        <v>6206.4</v>
      </c>
      <c r="G10" s="10">
        <f>G8*E9</f>
        <v>0</v>
      </c>
      <c r="H10" s="10">
        <f>E9*H8</f>
        <v>10550.88</v>
      </c>
      <c r="I10" s="10">
        <f>E9*I8</f>
        <v>837.86400000000003</v>
      </c>
      <c r="J10" s="10">
        <f>E9*J8</f>
        <v>10791.965999999999</v>
      </c>
      <c r="K10" s="10">
        <f>E9*K8</f>
        <v>0</v>
      </c>
      <c r="L10" s="10">
        <f>E9*L8</f>
        <v>11171.52</v>
      </c>
      <c r="M10" s="10">
        <f>E9*M8</f>
        <v>10861.199999999999</v>
      </c>
      <c r="N10" s="10">
        <f>E9*N8</f>
        <v>775.8</v>
      </c>
      <c r="O10" s="10">
        <f>O8*E9</f>
        <v>310.32</v>
      </c>
      <c r="P10" s="10">
        <f>P8*E9</f>
        <v>310.32</v>
      </c>
      <c r="Q10" s="10">
        <f>E9*Q8</f>
        <v>10240.56</v>
      </c>
      <c r="R10" s="10">
        <f>F10+G10+H10+I10+J10+L10+M10+N10+O10+P10+Q10</f>
        <v>62056.83</v>
      </c>
    </row>
    <row r="11" spans="1:18" x14ac:dyDescent="0.3">
      <c r="A11" s="82" t="s">
        <v>35</v>
      </c>
      <c r="B11" s="82"/>
      <c r="C11" s="82"/>
      <c r="D11" s="82"/>
      <c r="E11" s="83"/>
      <c r="F11" s="45" t="s">
        <v>36</v>
      </c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5"/>
    </row>
    <row r="12" spans="1:18" x14ac:dyDescent="0.3">
      <c r="A12" s="75" t="s">
        <v>37</v>
      </c>
      <c r="B12" s="75"/>
      <c r="C12" s="75"/>
      <c r="D12" s="76"/>
      <c r="E12" s="11">
        <v>517252.51699999976</v>
      </c>
      <c r="F12" s="12"/>
      <c r="G12" s="13"/>
      <c r="H12" s="14"/>
      <c r="I12" s="13"/>
      <c r="J12" s="13"/>
      <c r="K12" s="13"/>
      <c r="L12" s="13"/>
      <c r="M12" s="13"/>
      <c r="N12" s="13"/>
      <c r="O12" s="13"/>
      <c r="P12" s="13"/>
      <c r="Q12" s="13"/>
      <c r="R12" s="15"/>
    </row>
    <row r="13" spans="1:18" x14ac:dyDescent="0.3">
      <c r="A13" s="31"/>
      <c r="B13" s="86" t="s">
        <v>47</v>
      </c>
      <c r="C13" s="86"/>
      <c r="D13" s="32" t="s">
        <v>35</v>
      </c>
      <c r="E13" s="33" t="s">
        <v>48</v>
      </c>
      <c r="F13" s="12"/>
      <c r="G13" s="13"/>
      <c r="H13" s="14"/>
      <c r="I13" s="13"/>
      <c r="J13" s="13"/>
      <c r="K13" s="13"/>
      <c r="L13" s="13"/>
      <c r="M13" s="13"/>
      <c r="N13" s="13"/>
      <c r="O13" s="13"/>
      <c r="P13" s="13"/>
      <c r="Q13" s="13"/>
      <c r="R13" s="15"/>
    </row>
    <row r="14" spans="1:18" x14ac:dyDescent="0.3">
      <c r="A14" s="16" t="s">
        <v>38</v>
      </c>
      <c r="B14" s="80">
        <v>62086</v>
      </c>
      <c r="C14" s="87"/>
      <c r="D14" s="34">
        <f>52632.09+400</f>
        <v>53032.09</v>
      </c>
      <c r="E14" s="23"/>
      <c r="F14" s="17">
        <f>F8*E9</f>
        <v>6206.4</v>
      </c>
      <c r="G14" s="17">
        <v>5393.9340000000002</v>
      </c>
      <c r="H14" s="18">
        <f>H8*E9</f>
        <v>10550.88</v>
      </c>
      <c r="I14" s="17">
        <v>1861.6</v>
      </c>
      <c r="J14" s="17">
        <v>10791.965999999999</v>
      </c>
      <c r="K14" s="17">
        <v>9916.3799999999992</v>
      </c>
      <c r="L14" s="17">
        <f>L8*E9</f>
        <v>11171.52</v>
      </c>
      <c r="M14" s="17">
        <f>371.32+1478.84</f>
        <v>1850.1599999999999</v>
      </c>
      <c r="N14" s="17">
        <v>2000</v>
      </c>
      <c r="O14" s="35">
        <v>0</v>
      </c>
      <c r="P14" s="35">
        <v>0</v>
      </c>
      <c r="Q14" s="17">
        <f>Q8*E9</f>
        <v>10240.56</v>
      </c>
      <c r="R14" s="19">
        <f t="shared" ref="R14:R25" si="0">SUM(F14:Q14)</f>
        <v>69983.399999999994</v>
      </c>
    </row>
    <row r="15" spans="1:18" x14ac:dyDescent="0.3">
      <c r="A15" s="16" t="s">
        <v>39</v>
      </c>
      <c r="B15" s="80">
        <v>62086</v>
      </c>
      <c r="C15" s="81"/>
      <c r="D15" s="34">
        <v>54914.32</v>
      </c>
      <c r="E15" s="23"/>
      <c r="F15" s="17">
        <v>6206.4</v>
      </c>
      <c r="G15" s="17">
        <v>5393.9340000000002</v>
      </c>
      <c r="H15" s="18">
        <v>10550.88</v>
      </c>
      <c r="I15" s="17">
        <v>1861.6</v>
      </c>
      <c r="J15" s="17">
        <v>10791.965999999999</v>
      </c>
      <c r="K15" s="17">
        <v>9916.3799999999992</v>
      </c>
      <c r="L15" s="17">
        <v>11171.52</v>
      </c>
      <c r="M15" s="17">
        <f>2042.26+2456.1</f>
        <v>4498.3599999999997</v>
      </c>
      <c r="N15" s="17">
        <v>0</v>
      </c>
      <c r="O15" s="35">
        <v>0</v>
      </c>
      <c r="P15" s="35">
        <v>0</v>
      </c>
      <c r="Q15" s="17">
        <v>10240.56</v>
      </c>
      <c r="R15" s="19">
        <f t="shared" si="0"/>
        <v>70631.599999999991</v>
      </c>
    </row>
    <row r="16" spans="1:18" x14ac:dyDescent="0.3">
      <c r="A16" s="16" t="s">
        <v>4</v>
      </c>
      <c r="B16" s="80">
        <v>62086</v>
      </c>
      <c r="C16" s="81"/>
      <c r="D16" s="34">
        <f>65103.18+200</f>
        <v>65303.18</v>
      </c>
      <c r="E16" s="23"/>
      <c r="F16" s="17">
        <v>6206.4</v>
      </c>
      <c r="G16" s="17">
        <v>5393.9340000000002</v>
      </c>
      <c r="H16" s="18">
        <v>10550.88</v>
      </c>
      <c r="I16" s="17">
        <v>1861.6</v>
      </c>
      <c r="J16" s="17">
        <v>10791.965999999999</v>
      </c>
      <c r="K16" s="17">
        <v>9916.3799999999992</v>
      </c>
      <c r="L16" s="17">
        <v>11171.52</v>
      </c>
      <c r="M16" s="17">
        <f>1206.79+2277.4</f>
        <v>3484.19</v>
      </c>
      <c r="N16" s="17">
        <v>0</v>
      </c>
      <c r="O16" s="35">
        <v>0</v>
      </c>
      <c r="P16" s="35">
        <v>38600</v>
      </c>
      <c r="Q16" s="17">
        <v>10240.56</v>
      </c>
      <c r="R16" s="19">
        <f t="shared" si="0"/>
        <v>108217.43</v>
      </c>
    </row>
    <row r="17" spans="1:18" x14ac:dyDescent="0.3">
      <c r="A17" s="16" t="s">
        <v>40</v>
      </c>
      <c r="B17" s="80">
        <v>62086</v>
      </c>
      <c r="C17" s="81"/>
      <c r="D17" s="34">
        <v>54360.959999999999</v>
      </c>
      <c r="E17" s="23"/>
      <c r="F17" s="17">
        <v>6206.4</v>
      </c>
      <c r="G17" s="17">
        <v>5393.9340000000002</v>
      </c>
      <c r="H17" s="18">
        <v>10550.88</v>
      </c>
      <c r="I17" s="17">
        <v>1861.6</v>
      </c>
      <c r="J17" s="17">
        <v>10791.965999999999</v>
      </c>
      <c r="K17" s="17">
        <v>9916.3799999999992</v>
      </c>
      <c r="L17" s="17">
        <v>11171.52</v>
      </c>
      <c r="M17" s="17">
        <f>1578.11+1175.033</f>
        <v>2753.143</v>
      </c>
      <c r="N17" s="17">
        <f>400+4500</f>
        <v>4900</v>
      </c>
      <c r="O17" s="35">
        <v>0</v>
      </c>
      <c r="P17" s="35">
        <v>0</v>
      </c>
      <c r="Q17" s="17">
        <v>10240.56</v>
      </c>
      <c r="R17" s="19">
        <f t="shared" si="0"/>
        <v>73786.382999999987</v>
      </c>
    </row>
    <row r="18" spans="1:18" x14ac:dyDescent="0.3">
      <c r="A18" s="16" t="s">
        <v>6</v>
      </c>
      <c r="B18" s="80">
        <v>62086</v>
      </c>
      <c r="C18" s="81"/>
      <c r="D18" s="34">
        <v>56062.68</v>
      </c>
      <c r="E18" s="23"/>
      <c r="F18" s="17">
        <v>6206.4</v>
      </c>
      <c r="G18" s="17">
        <v>5393.9340000000002</v>
      </c>
      <c r="H18" s="18">
        <v>10550.88</v>
      </c>
      <c r="I18" s="17">
        <v>0</v>
      </c>
      <c r="J18" s="17">
        <v>10791.965999999999</v>
      </c>
      <c r="K18" s="17">
        <v>9916.3799999999992</v>
      </c>
      <c r="L18" s="17">
        <v>11171.52</v>
      </c>
      <c r="M18" s="17">
        <f>3991.69+2.78806</f>
        <v>3994.4780599999999</v>
      </c>
      <c r="N18" s="17">
        <v>6378.4</v>
      </c>
      <c r="O18" s="35">
        <f>1844+6343</f>
        <v>8187</v>
      </c>
      <c r="P18" s="35">
        <v>4456</v>
      </c>
      <c r="Q18" s="17">
        <v>10240.56</v>
      </c>
      <c r="R18" s="19">
        <f t="shared" si="0"/>
        <v>87287.518060000002</v>
      </c>
    </row>
    <row r="19" spans="1:18" x14ac:dyDescent="0.3">
      <c r="A19" s="16" t="s">
        <v>14</v>
      </c>
      <c r="B19" s="80">
        <v>62086</v>
      </c>
      <c r="C19" s="81"/>
      <c r="D19" s="34">
        <f>56508.78+200</f>
        <v>56708.78</v>
      </c>
      <c r="E19" s="23"/>
      <c r="F19" s="17">
        <v>6206.4</v>
      </c>
      <c r="G19" s="17">
        <v>5393.9340000000002</v>
      </c>
      <c r="H19" s="18">
        <v>10550.88</v>
      </c>
      <c r="I19" s="17">
        <v>0</v>
      </c>
      <c r="J19" s="17">
        <v>10791.965999999999</v>
      </c>
      <c r="K19" s="17">
        <v>9916.3799999999992</v>
      </c>
      <c r="L19" s="17">
        <v>11171.52</v>
      </c>
      <c r="M19" s="17">
        <f>4718.42+4270.18</f>
        <v>8988.6</v>
      </c>
      <c r="N19" s="17">
        <v>0</v>
      </c>
      <c r="O19" s="35">
        <f>2036+15958</f>
        <v>17994</v>
      </c>
      <c r="P19" s="35">
        <v>23761</v>
      </c>
      <c r="Q19" s="17">
        <v>10240.56</v>
      </c>
      <c r="R19" s="19">
        <f t="shared" si="0"/>
        <v>115015.23999999999</v>
      </c>
    </row>
    <row r="20" spans="1:18" x14ac:dyDescent="0.3">
      <c r="A20" s="16" t="s">
        <v>7</v>
      </c>
      <c r="B20" s="80">
        <v>62086</v>
      </c>
      <c r="C20" s="81"/>
      <c r="D20" s="34">
        <f>50197.61+400</f>
        <v>50597.61</v>
      </c>
      <c r="E20" s="23"/>
      <c r="F20" s="17">
        <v>6206.4</v>
      </c>
      <c r="G20" s="17">
        <v>5393.9340000000002</v>
      </c>
      <c r="H20" s="18">
        <v>10550.88</v>
      </c>
      <c r="I20" s="17">
        <v>0</v>
      </c>
      <c r="J20" s="17">
        <v>10791.965999999999</v>
      </c>
      <c r="K20" s="17">
        <v>9916.3799999999992</v>
      </c>
      <c r="L20" s="17">
        <v>11171.52</v>
      </c>
      <c r="M20" s="17">
        <f>191.42+8709.3038</f>
        <v>8900.7237999999998</v>
      </c>
      <c r="N20" s="17">
        <v>0</v>
      </c>
      <c r="O20" s="35">
        <v>2068</v>
      </c>
      <c r="P20" s="35">
        <v>3912</v>
      </c>
      <c r="Q20" s="17">
        <v>10240.56</v>
      </c>
      <c r="R20" s="19">
        <f t="shared" si="0"/>
        <v>79152.363799999992</v>
      </c>
    </row>
    <row r="21" spans="1:18" x14ac:dyDescent="0.3">
      <c r="A21" s="16" t="s">
        <v>8</v>
      </c>
      <c r="B21" s="80">
        <v>62086</v>
      </c>
      <c r="C21" s="81"/>
      <c r="D21" s="34">
        <v>68511.45</v>
      </c>
      <c r="E21" s="23"/>
      <c r="F21" s="17">
        <v>6206.4</v>
      </c>
      <c r="G21" s="17">
        <v>5393.9340000000002</v>
      </c>
      <c r="H21" s="18">
        <v>10550.88</v>
      </c>
      <c r="I21" s="17">
        <v>0</v>
      </c>
      <c r="J21" s="17">
        <v>10791.965999999999</v>
      </c>
      <c r="K21" s="17">
        <v>9916.3799999999992</v>
      </c>
      <c r="L21" s="17">
        <v>11171.52</v>
      </c>
      <c r="M21" s="17">
        <v>4.8</v>
      </c>
      <c r="N21" s="17">
        <f>2631.29+6378.4</f>
        <v>9009.6899999999987</v>
      </c>
      <c r="O21" s="35">
        <v>0</v>
      </c>
      <c r="P21" s="35">
        <v>0</v>
      </c>
      <c r="Q21" s="17">
        <v>10240.56</v>
      </c>
      <c r="R21" s="19">
        <f t="shared" si="0"/>
        <v>73286.13</v>
      </c>
    </row>
    <row r="22" spans="1:18" x14ac:dyDescent="0.3">
      <c r="A22" s="16" t="s">
        <v>41</v>
      </c>
      <c r="B22" s="80">
        <v>62086</v>
      </c>
      <c r="C22" s="81"/>
      <c r="D22" s="34">
        <v>56605.72</v>
      </c>
      <c r="E22" s="23"/>
      <c r="F22" s="17">
        <v>6206.4</v>
      </c>
      <c r="G22" s="17">
        <v>5393.9340000000002</v>
      </c>
      <c r="H22" s="18">
        <v>10550.88</v>
      </c>
      <c r="I22" s="17">
        <v>0</v>
      </c>
      <c r="J22" s="17">
        <v>10791.965999999999</v>
      </c>
      <c r="K22" s="17">
        <v>9916.3799999999992</v>
      </c>
      <c r="L22" s="17">
        <v>11171.52</v>
      </c>
      <c r="M22" s="17">
        <v>4665.63</v>
      </c>
      <c r="N22" s="17">
        <f>6740.66+6740.66</f>
        <v>13481.32</v>
      </c>
      <c r="O22" s="35">
        <v>0</v>
      </c>
      <c r="P22" s="35">
        <v>2249</v>
      </c>
      <c r="Q22" s="17">
        <v>10240.56</v>
      </c>
      <c r="R22" s="19">
        <f t="shared" si="0"/>
        <v>84667.59</v>
      </c>
    </row>
    <row r="23" spans="1:18" x14ac:dyDescent="0.3">
      <c r="A23" s="16" t="s">
        <v>42</v>
      </c>
      <c r="B23" s="80">
        <v>62086</v>
      </c>
      <c r="C23" s="81"/>
      <c r="D23" s="34">
        <v>55373.56</v>
      </c>
      <c r="E23" s="23"/>
      <c r="F23" s="17">
        <v>6315.0840000000007</v>
      </c>
      <c r="G23" s="17">
        <v>5393.9340000000002</v>
      </c>
      <c r="H23" s="18">
        <v>10550.88</v>
      </c>
      <c r="I23" s="17">
        <v>1050</v>
      </c>
      <c r="J23" s="17">
        <v>10791.965999999999</v>
      </c>
      <c r="K23" s="17">
        <v>9916.3799999999992</v>
      </c>
      <c r="L23" s="17">
        <v>11171.52</v>
      </c>
      <c r="M23" s="17">
        <v>0.66674999999999995</v>
      </c>
      <c r="N23" s="17">
        <v>0</v>
      </c>
      <c r="O23" s="35">
        <v>0</v>
      </c>
      <c r="P23" s="35">
        <v>0</v>
      </c>
      <c r="Q23" s="17">
        <v>10240.56</v>
      </c>
      <c r="R23" s="19">
        <f t="shared" si="0"/>
        <v>65430.99074999999</v>
      </c>
    </row>
    <row r="24" spans="1:18" x14ac:dyDescent="0.3">
      <c r="A24" s="16" t="s">
        <v>43</v>
      </c>
      <c r="B24" s="80">
        <v>62086</v>
      </c>
      <c r="C24" s="81"/>
      <c r="D24" s="34">
        <v>75622.399999999994</v>
      </c>
      <c r="E24" s="23"/>
      <c r="F24" s="17">
        <v>6315.0840000000007</v>
      </c>
      <c r="G24" s="17">
        <v>5393.9340000000002</v>
      </c>
      <c r="H24" s="18">
        <v>10550.88</v>
      </c>
      <c r="I24" s="17">
        <v>2100</v>
      </c>
      <c r="J24" s="17">
        <v>10791.965999999999</v>
      </c>
      <c r="K24" s="17">
        <v>9916.3799999999992</v>
      </c>
      <c r="L24" s="17">
        <v>11171.52</v>
      </c>
      <c r="M24" s="17">
        <v>2371.7872499999999</v>
      </c>
      <c r="N24" s="17">
        <v>1500</v>
      </c>
      <c r="O24" s="35">
        <v>1716</v>
      </c>
      <c r="P24" s="35">
        <v>0</v>
      </c>
      <c r="Q24" s="17">
        <v>10240.56</v>
      </c>
      <c r="R24" s="19">
        <f t="shared" si="0"/>
        <v>72068.111250000002</v>
      </c>
    </row>
    <row r="25" spans="1:18" x14ac:dyDescent="0.3">
      <c r="A25" s="16" t="s">
        <v>44</v>
      </c>
      <c r="B25" s="80">
        <v>62086</v>
      </c>
      <c r="C25" s="81"/>
      <c r="D25" s="34">
        <v>66879.63</v>
      </c>
      <c r="E25" s="23"/>
      <c r="F25" s="17">
        <v>6315.0840000000007</v>
      </c>
      <c r="G25" s="17">
        <v>5393.9340000000002</v>
      </c>
      <c r="H25" s="18">
        <v>10550.88</v>
      </c>
      <c r="I25" s="17">
        <v>2100</v>
      </c>
      <c r="J25" s="17">
        <v>10791.965999999999</v>
      </c>
      <c r="K25" s="17">
        <v>9916.3799999999992</v>
      </c>
      <c r="L25" s="17">
        <v>11171.52</v>
      </c>
      <c r="M25" s="17">
        <f>730.31+7449.70567</f>
        <v>8180.0156700000007</v>
      </c>
      <c r="N25" s="17">
        <v>0</v>
      </c>
      <c r="O25" s="35">
        <v>0</v>
      </c>
      <c r="P25" s="35">
        <v>0</v>
      </c>
      <c r="Q25" s="17">
        <v>10240.56</v>
      </c>
      <c r="R25" s="19">
        <f t="shared" si="0"/>
        <v>74660.339670000001</v>
      </c>
    </row>
    <row r="26" spans="1:18" x14ac:dyDescent="0.3">
      <c r="A26" s="39" t="s">
        <v>17</v>
      </c>
      <c r="B26" s="80">
        <v>0</v>
      </c>
      <c r="C26" s="81"/>
      <c r="D26" s="34">
        <f>1800+1800+1800+1800</f>
        <v>7200</v>
      </c>
      <c r="E26" s="23"/>
      <c r="F26" s="17"/>
      <c r="G26" s="17"/>
      <c r="H26" s="17"/>
      <c r="I26" s="17"/>
      <c r="J26" s="17"/>
      <c r="K26" s="17"/>
      <c r="L26" s="17"/>
      <c r="M26" s="17"/>
      <c r="N26" s="17"/>
      <c r="O26" s="35"/>
      <c r="P26" s="35"/>
      <c r="Q26" s="17"/>
      <c r="R26" s="19"/>
    </row>
    <row r="27" spans="1:18" x14ac:dyDescent="0.3">
      <c r="A27" s="39" t="s">
        <v>60</v>
      </c>
      <c r="B27" s="80">
        <v>0</v>
      </c>
      <c r="C27" s="81"/>
      <c r="D27" s="34">
        <v>1655.4</v>
      </c>
      <c r="E27" s="23"/>
      <c r="F27" s="17"/>
      <c r="G27" s="17"/>
      <c r="H27" s="17"/>
      <c r="I27" s="17"/>
      <c r="J27" s="17"/>
      <c r="K27" s="17"/>
      <c r="L27" s="17"/>
      <c r="M27" s="17"/>
      <c r="N27" s="17"/>
      <c r="O27" s="35"/>
      <c r="P27" s="35"/>
      <c r="Q27" s="17"/>
      <c r="R27" s="19"/>
    </row>
    <row r="28" spans="1:18" x14ac:dyDescent="0.3">
      <c r="A28" s="20" t="s">
        <v>2</v>
      </c>
      <c r="B28" s="77">
        <f>SUM(B14:B27)</f>
        <v>745032</v>
      </c>
      <c r="C28" s="78"/>
      <c r="D28" s="28">
        <f>SUM(D14:D27)</f>
        <v>722827.78000000014</v>
      </c>
      <c r="E28" s="21"/>
      <c r="F28" s="21">
        <f t="shared" ref="F28:R28" si="1">SUM(F14:F27)</f>
        <v>74802.852000000014</v>
      </c>
      <c r="G28" s="21">
        <f t="shared" si="1"/>
        <v>64727.208000000006</v>
      </c>
      <c r="H28" s="21">
        <f t="shared" si="1"/>
        <v>126610.56000000001</v>
      </c>
      <c r="I28" s="21">
        <f t="shared" si="1"/>
        <v>12696.4</v>
      </c>
      <c r="J28" s="21">
        <f t="shared" si="1"/>
        <v>129503.59199999999</v>
      </c>
      <c r="K28" s="21">
        <f t="shared" si="1"/>
        <v>118996.56000000001</v>
      </c>
      <c r="L28" s="21">
        <f t="shared" si="1"/>
        <v>134058.24000000002</v>
      </c>
      <c r="M28" s="21">
        <f t="shared" si="1"/>
        <v>49692.554530000001</v>
      </c>
      <c r="N28" s="21">
        <f t="shared" si="1"/>
        <v>37269.409999999996</v>
      </c>
      <c r="O28" s="28">
        <f t="shared" si="1"/>
        <v>29965</v>
      </c>
      <c r="P28" s="37">
        <f t="shared" si="1"/>
        <v>72978</v>
      </c>
      <c r="Q28" s="21">
        <f t="shared" si="1"/>
        <v>122886.71999999999</v>
      </c>
      <c r="R28" s="22">
        <f t="shared" si="1"/>
        <v>974187.09652999986</v>
      </c>
    </row>
    <row r="29" spans="1:18" x14ac:dyDescent="0.3">
      <c r="A29" s="24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36" t="s">
        <v>45</v>
      </c>
      <c r="Q29" s="79">
        <f>E12+D28-R28</f>
        <v>265893.20046999992</v>
      </c>
      <c r="R29" s="79"/>
    </row>
    <row r="30" spans="1:18" x14ac:dyDescent="0.3">
      <c r="B30" t="s">
        <v>15</v>
      </c>
      <c r="C30">
        <v>2000</v>
      </c>
      <c r="D30" t="s">
        <v>59</v>
      </c>
      <c r="J30" s="3"/>
      <c r="K30" s="3"/>
    </row>
    <row r="31" spans="1:18" x14ac:dyDescent="0.3">
      <c r="B31" t="s">
        <v>13</v>
      </c>
      <c r="C31">
        <v>400</v>
      </c>
      <c r="D31" t="s">
        <v>61</v>
      </c>
      <c r="L31" s="38" t="s">
        <v>15</v>
      </c>
      <c r="M31" s="38">
        <v>371.32</v>
      </c>
      <c r="N31" s="38" t="s">
        <v>54</v>
      </c>
      <c r="O31" s="38">
        <v>1478.84</v>
      </c>
      <c r="P31" s="38" t="s">
        <v>55</v>
      </c>
    </row>
    <row r="32" spans="1:18" x14ac:dyDescent="0.3">
      <c r="C32">
        <v>4500</v>
      </c>
      <c r="D32" t="s">
        <v>62</v>
      </c>
      <c r="E32" s="3"/>
      <c r="L32" s="38" t="s">
        <v>5</v>
      </c>
      <c r="M32" s="38">
        <v>2042.26</v>
      </c>
      <c r="N32" s="38" t="s">
        <v>54</v>
      </c>
      <c r="O32" s="38">
        <v>2456.1</v>
      </c>
      <c r="P32" s="38" t="s">
        <v>55</v>
      </c>
      <c r="Q32" s="2"/>
      <c r="R32" s="2"/>
    </row>
    <row r="33" spans="2:19" x14ac:dyDescent="0.3">
      <c r="B33" t="s">
        <v>6</v>
      </c>
      <c r="C33">
        <v>6378.4</v>
      </c>
      <c r="D33" t="s">
        <v>46</v>
      </c>
      <c r="H33" s="3"/>
      <c r="L33" s="38" t="s">
        <v>4</v>
      </c>
      <c r="M33" s="38">
        <v>1206.79</v>
      </c>
      <c r="N33" s="38" t="s">
        <v>54</v>
      </c>
      <c r="O33" s="38">
        <v>2277.4</v>
      </c>
      <c r="P33" s="38" t="s">
        <v>55</v>
      </c>
      <c r="R33" s="2"/>
    </row>
    <row r="34" spans="2:19" x14ac:dyDescent="0.3">
      <c r="B34" t="s">
        <v>8</v>
      </c>
      <c r="C34">
        <v>2631.29</v>
      </c>
      <c r="D34" t="s">
        <v>63</v>
      </c>
      <c r="L34" s="38" t="s">
        <v>13</v>
      </c>
      <c r="M34" s="38">
        <v>1578.11</v>
      </c>
      <c r="N34" s="38" t="s">
        <v>54</v>
      </c>
      <c r="O34" s="38">
        <v>1175.0329999999999</v>
      </c>
      <c r="P34" s="38" t="s">
        <v>55</v>
      </c>
      <c r="Q34" s="2"/>
    </row>
    <row r="35" spans="2:19" x14ac:dyDescent="0.3">
      <c r="C35">
        <v>6378.4</v>
      </c>
      <c r="D35" t="s">
        <v>64</v>
      </c>
      <c r="L35" s="38" t="s">
        <v>6</v>
      </c>
      <c r="M35" s="38">
        <v>3991.69</v>
      </c>
      <c r="N35" s="38" t="s">
        <v>54</v>
      </c>
      <c r="O35" s="38">
        <v>2.7880600000000002</v>
      </c>
      <c r="P35" s="38" t="s">
        <v>55</v>
      </c>
      <c r="R35" s="3"/>
    </row>
    <row r="36" spans="2:19" x14ac:dyDescent="0.3">
      <c r="B36" t="s">
        <v>9</v>
      </c>
      <c r="C36">
        <v>6740.66</v>
      </c>
      <c r="D36" t="s">
        <v>16</v>
      </c>
      <c r="L36" s="38" t="s">
        <v>14</v>
      </c>
      <c r="M36" s="38">
        <v>4270.18</v>
      </c>
      <c r="N36" s="38" t="s">
        <v>54</v>
      </c>
      <c r="O36" s="38">
        <v>4718.42</v>
      </c>
      <c r="P36" s="38" t="s">
        <v>55</v>
      </c>
    </row>
    <row r="37" spans="2:19" x14ac:dyDescent="0.3">
      <c r="C37">
        <v>6740.66</v>
      </c>
      <c r="D37" t="s">
        <v>65</v>
      </c>
      <c r="L37" s="38" t="s">
        <v>7</v>
      </c>
      <c r="M37" s="38">
        <v>191.42</v>
      </c>
      <c r="N37" s="38" t="s">
        <v>54</v>
      </c>
      <c r="O37" s="38">
        <v>8709.3037999999997</v>
      </c>
      <c r="P37" s="38" t="s">
        <v>55</v>
      </c>
    </row>
    <row r="38" spans="2:19" x14ac:dyDescent="0.3">
      <c r="B38" t="s">
        <v>11</v>
      </c>
      <c r="C38">
        <v>1500</v>
      </c>
      <c r="D38" t="s">
        <v>66</v>
      </c>
      <c r="L38" s="38" t="s">
        <v>8</v>
      </c>
      <c r="M38" s="38">
        <v>0</v>
      </c>
      <c r="N38" s="38" t="s">
        <v>54</v>
      </c>
      <c r="O38" s="38">
        <v>4.8</v>
      </c>
      <c r="P38" s="38" t="s">
        <v>55</v>
      </c>
    </row>
    <row r="39" spans="2:19" x14ac:dyDescent="0.3">
      <c r="L39" s="38" t="s">
        <v>9</v>
      </c>
      <c r="M39" s="38">
        <v>0</v>
      </c>
      <c r="N39" s="38" t="s">
        <v>54</v>
      </c>
      <c r="O39" s="38">
        <v>4665.63</v>
      </c>
      <c r="P39" s="38" t="s">
        <v>55</v>
      </c>
    </row>
    <row r="40" spans="2:19" x14ac:dyDescent="0.3">
      <c r="L40" s="38" t="s">
        <v>10</v>
      </c>
      <c r="M40" s="38">
        <v>0</v>
      </c>
      <c r="N40" s="38" t="s">
        <v>54</v>
      </c>
      <c r="O40" s="38">
        <v>0.66674999999999995</v>
      </c>
      <c r="P40" s="38" t="s">
        <v>55</v>
      </c>
      <c r="R40" s="2"/>
    </row>
    <row r="41" spans="2:19" x14ac:dyDescent="0.3">
      <c r="C41" s="27"/>
      <c r="L41" s="38" t="s">
        <v>11</v>
      </c>
      <c r="M41" s="38">
        <v>0</v>
      </c>
      <c r="N41" s="38" t="s">
        <v>54</v>
      </c>
      <c r="O41" s="38">
        <v>2371.7872499999999</v>
      </c>
      <c r="P41" s="38" t="s">
        <v>55</v>
      </c>
    </row>
    <row r="42" spans="2:19" x14ac:dyDescent="0.3">
      <c r="C42" s="27"/>
      <c r="L42" s="38" t="s">
        <v>12</v>
      </c>
      <c r="M42" s="38">
        <v>730.31</v>
      </c>
      <c r="N42" s="38" t="s">
        <v>54</v>
      </c>
      <c r="O42" s="38">
        <v>7449.7056700000003</v>
      </c>
      <c r="P42" s="38" t="s">
        <v>55</v>
      </c>
      <c r="R42" s="2"/>
    </row>
    <row r="43" spans="2:19" x14ac:dyDescent="0.3">
      <c r="M43" s="3"/>
      <c r="O43" s="3"/>
      <c r="Q43" s="3"/>
      <c r="R43" s="3"/>
      <c r="S43" s="3"/>
    </row>
  </sheetData>
  <mergeCells count="45">
    <mergeCell ref="H6:H7"/>
    <mergeCell ref="A2:R2"/>
    <mergeCell ref="A3:R3"/>
    <mergeCell ref="A4:E4"/>
    <mergeCell ref="F4:Q4"/>
    <mergeCell ref="B5:E5"/>
    <mergeCell ref="F5:N5"/>
    <mergeCell ref="O5:P6"/>
    <mergeCell ref="Q5:Q7"/>
    <mergeCell ref="R5:R7"/>
    <mergeCell ref="B6:B7"/>
    <mergeCell ref="C6:C7"/>
    <mergeCell ref="D6:D7"/>
    <mergeCell ref="E6:E7"/>
    <mergeCell ref="F6:F7"/>
    <mergeCell ref="G6:G7"/>
    <mergeCell ref="I6:I7"/>
    <mergeCell ref="J6:J7"/>
    <mergeCell ref="K6:K7"/>
    <mergeCell ref="L6:L7"/>
    <mergeCell ref="M6:N6"/>
    <mergeCell ref="B19:C19"/>
    <mergeCell ref="O9:P9"/>
    <mergeCell ref="A10:E10"/>
    <mergeCell ref="A11:E11"/>
    <mergeCell ref="F11:R11"/>
    <mergeCell ref="A12:D12"/>
    <mergeCell ref="B13:C13"/>
    <mergeCell ref="A9:D9"/>
    <mergeCell ref="F9:N9"/>
    <mergeCell ref="B14:C14"/>
    <mergeCell ref="B15:C15"/>
    <mergeCell ref="B16:C16"/>
    <mergeCell ref="B17:C17"/>
    <mergeCell ref="B18:C18"/>
    <mergeCell ref="B26:C26"/>
    <mergeCell ref="B28:C28"/>
    <mergeCell ref="Q29:R29"/>
    <mergeCell ref="B20:C20"/>
    <mergeCell ref="B21:C21"/>
    <mergeCell ref="B22:C22"/>
    <mergeCell ref="B23:C23"/>
    <mergeCell ref="B24:C24"/>
    <mergeCell ref="B25:C25"/>
    <mergeCell ref="B27:C2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Елена</cp:lastModifiedBy>
  <cp:lastPrinted>2021-09-20T08:11:26Z</cp:lastPrinted>
  <dcterms:created xsi:type="dcterms:W3CDTF">2010-10-26T12:00:13Z</dcterms:created>
  <dcterms:modified xsi:type="dcterms:W3CDTF">2023-02-13T06:01:34Z</dcterms:modified>
</cp:coreProperties>
</file>