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8" windowWidth="13488" windowHeight="5160" activeTab="0"/>
  </bookViews>
  <sheets>
    <sheet name="2022" sheetId="1" r:id="rId1"/>
  </sheets>
  <definedNames>
    <definedName name="_xlnm.Print_Area" localSheetId="0">'2022'!$H$35:$M$47</definedName>
  </definedNames>
  <calcPr fullCalcOnLoad="1"/>
</workbook>
</file>

<file path=xl/comments1.xml><?xml version="1.0" encoding="utf-8"?>
<comments xmlns="http://schemas.openxmlformats.org/spreadsheetml/2006/main">
  <authors>
    <author>User</author>
    <author>den</author>
  </authors>
  <commentList>
    <comment ref="M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2200-ремонт эл.магнитного замка 7 под.</t>
        </r>
      </text>
    </comment>
    <comment ref="M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1013-материалы на СТОС</t>
        </r>
      </text>
    </comment>
    <comment ref="M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4000-замена дверного доводчика
18564-покос</t>
        </r>
      </text>
    </comment>
    <comment ref="M20" authorId="1">
      <text>
        <r>
          <rPr>
            <b/>
            <sz val="9"/>
            <rFont val="Tahoma"/>
            <family val="2"/>
          </rPr>
          <t>den:</t>
        </r>
        <r>
          <rPr>
            <sz val="9"/>
            <rFont val="Tahoma"/>
            <family val="2"/>
          </rPr>
          <t xml:space="preserve">
7000-ремонт лавочек
8000-окраска лавочек 16шт</t>
        </r>
      </text>
    </comment>
    <comment ref="M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3953,51-обслуживание газового оборудования
18564-покос</t>
        </r>
      </text>
    </comment>
    <comment ref="M2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9593,53-дезинсекция
3741-дезинсекция 5 и 8 под.</t>
        </r>
      </text>
    </comment>
    <comment ref="M2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1500-ремот дверного доводчика 1под.</t>
        </r>
      </text>
    </comment>
    <comment ref="M2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1500-замена эл.питания на тепловычислителе</t>
        </r>
      </text>
    </comment>
    <comment ref="M2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4800-ремонт блока вызова и эл.магнитного замка 5под.</t>
        </r>
      </text>
    </comment>
  </commentList>
</comments>
</file>

<file path=xl/sharedStrings.xml><?xml version="1.0" encoding="utf-8"?>
<sst xmlns="http://schemas.openxmlformats.org/spreadsheetml/2006/main" count="109" uniqueCount="73">
  <si>
    <t>январь</t>
  </si>
  <si>
    <t>март</t>
  </si>
  <si>
    <t>май</t>
  </si>
  <si>
    <t>июнь</t>
  </si>
  <si>
    <t>июль</t>
  </si>
  <si>
    <t>Содержание</t>
  </si>
  <si>
    <t>итого</t>
  </si>
  <si>
    <t>ремонт</t>
  </si>
  <si>
    <t>апрель</t>
  </si>
  <si>
    <t>ИТОГО</t>
  </si>
  <si>
    <t>февраль</t>
  </si>
  <si>
    <t>август</t>
  </si>
  <si>
    <t>сентябрь</t>
  </si>
  <si>
    <t>октябрь</t>
  </si>
  <si>
    <t>ноябрь</t>
  </si>
  <si>
    <t>декабрь</t>
  </si>
  <si>
    <t>долг</t>
  </si>
  <si>
    <t>Меркурий</t>
  </si>
  <si>
    <t>дезинсекция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</si>
  <si>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</si>
  <si>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</si>
  <si>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</si>
  <si>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</si>
  <si>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</si>
  <si>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</si>
  <si>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</si>
  <si>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</si>
  <si>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</si>
  <si>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</si>
  <si>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</si>
  <si>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</si>
  <si>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</si>
  <si>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</si>
  <si>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</si>
  <si>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</si>
  <si>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</si>
  <si>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</si>
  <si>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</si>
  <si>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</si>
  <si>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</si>
  <si>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</si>
  <si>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</si>
  <si>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</si>
  <si>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</si>
  <si>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</si>
  <si>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</si>
  <si>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ИТОГО:</t>
  </si>
  <si>
    <t>покос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</si>
  <si>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</si>
  <si>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</si>
  <si>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</si>
  <si>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</si>
  <si>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</si>
  <si>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эл-во</t>
  </si>
  <si>
    <t>х/в</t>
  </si>
  <si>
    <t>Работы по уборке придомовой территории</t>
  </si>
  <si>
    <t>общехозяйственные расходы</t>
  </si>
  <si>
    <t>ростелеком</t>
  </si>
  <si>
    <t>Лукоморье</t>
  </si>
  <si>
    <t>УПДТ администрации</t>
  </si>
  <si>
    <t>Информация о доходах и расходах по дому __Кочубея 5__на 2022год.</t>
  </si>
  <si>
    <t>ремонт эл.магнитного замка 7 под.</t>
  </si>
  <si>
    <t>материалы на СТОС</t>
  </si>
  <si>
    <t>замена дверного доводчика</t>
  </si>
  <si>
    <t>ремонт лавочек</t>
  </si>
  <si>
    <t>окраска лавочек 16 шт</t>
  </si>
  <si>
    <t>с 1 августа</t>
  </si>
  <si>
    <t>обслуживание газового оборудования</t>
  </si>
  <si>
    <t>покос 23.06</t>
  </si>
  <si>
    <t>дезинсекция 5 и 8 под.</t>
  </si>
  <si>
    <t>ремот дверного доводчика 1под.</t>
  </si>
  <si>
    <t>замена эл.питания на тепловычислителе</t>
  </si>
  <si>
    <t>ремонт блока вызова и эл.магнитного замка 5под.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</si>
</sst>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_р_."/>
    <numFmt numFmtId="181" formatCode="0.000"/>
    <numFmt numFmtId="182" formatCode="#,##0.0_р_."/>
    <numFmt numFmtId="183" formatCode="#,##0_р_."/>
    <numFmt numFmtId="184" formatCode="#,##0.0000_р_."/>
    <numFmt numFmtId="185" formatCode="#,##0.00000_р_."/>
    <numFmt numFmtId="186" formatCode="0.0"/>
    <numFmt numFmtId="187" formatCode="#,##0&quot;р.&quot;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b/>
      <sz val="6"/>
      <name val="Arial Cyr"/>
      <family val="0"/>
    </font>
    <font>
      <sz val="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4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8" fillId="32" borderId="11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17" fontId="3" fillId="33" borderId="10" xfId="0" applyNumberFormat="1" applyFont="1" applyFill="1" applyBorder="1" applyAlignment="1">
      <alignment horizontal="left"/>
    </xf>
    <xf numFmtId="174" fontId="1" fillId="13" borderId="10" xfId="0" applyNumberFormat="1" applyFont="1" applyFill="1" applyBorder="1" applyAlignment="1">
      <alignment/>
    </xf>
    <xf numFmtId="174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3" fillId="12" borderId="10" xfId="0" applyNumberFormat="1" applyFont="1" applyFill="1" applyBorder="1" applyAlignment="1">
      <alignment horizontal="left" wrapText="1"/>
    </xf>
    <xf numFmtId="0" fontId="3" fillId="34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174" fontId="9" fillId="0" borderId="0" xfId="0" applyNumberFormat="1" applyFont="1" applyFill="1" applyBorder="1" applyAlignment="1">
      <alignment/>
    </xf>
    <xf numFmtId="174" fontId="10" fillId="34" borderId="10" xfId="0" applyNumberFormat="1" applyFont="1" applyFill="1" applyBorder="1" applyAlignment="1">
      <alignment/>
    </xf>
    <xf numFmtId="4" fontId="11" fillId="34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Border="1" applyAlignment="1">
      <alignment vertical="top" textRotation="90" wrapText="1"/>
    </xf>
    <xf numFmtId="2" fontId="1" fillId="0" borderId="13" xfId="0" applyNumberFormat="1" applyFont="1" applyBorder="1" applyAlignment="1">
      <alignment horizontal="center" vertical="top"/>
    </xf>
    <xf numFmtId="0" fontId="0" fillId="32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174" fontId="10" fillId="35" borderId="1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174" fontId="10" fillId="7" borderId="10" xfId="0" applyNumberFormat="1" applyFont="1" applyFill="1" applyBorder="1" applyAlignment="1">
      <alignment/>
    </xf>
    <xf numFmtId="4" fontId="10" fillId="32" borderId="10" xfId="0" applyNumberFormat="1" applyFont="1" applyFill="1" applyBorder="1" applyAlignment="1">
      <alignment/>
    </xf>
    <xf numFmtId="4" fontId="10" fillId="9" borderId="10" xfId="0" applyNumberFormat="1" applyFont="1" applyFill="1" applyBorder="1" applyAlignment="1">
      <alignment/>
    </xf>
    <xf numFmtId="17" fontId="10" fillId="12" borderId="10" xfId="0" applyNumberFormat="1" applyFont="1" applyFill="1" applyBorder="1" applyAlignment="1">
      <alignment horizontal="left" wrapText="1"/>
    </xf>
    <xf numFmtId="174" fontId="1" fillId="13" borderId="0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0" fontId="12" fillId="32" borderId="10" xfId="0" applyNumberFormat="1" applyFont="1" applyFill="1" applyBorder="1" applyAlignment="1">
      <alignment wrapText="1"/>
    </xf>
    <xf numFmtId="4" fontId="13" fillId="32" borderId="10" xfId="0" applyNumberFormat="1" applyFont="1" applyFill="1" applyBorder="1" applyAlignment="1">
      <alignment horizontal="center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2" fillId="34" borderId="16" xfId="0" applyNumberFormat="1" applyFont="1" applyFill="1" applyBorder="1" applyAlignment="1">
      <alignment wrapText="1"/>
    </xf>
    <xf numFmtId="2" fontId="1" fillId="34" borderId="14" xfId="0" applyNumberFormat="1" applyFont="1" applyFill="1" applyBorder="1" applyAlignment="1">
      <alignment horizontal="center" vertical="top"/>
    </xf>
    <xf numFmtId="2" fontId="1" fillId="34" borderId="18" xfId="0" applyNumberFormat="1" applyFont="1" applyFill="1" applyBorder="1" applyAlignment="1">
      <alignment horizontal="center" vertical="top"/>
    </xf>
    <xf numFmtId="4" fontId="13" fillId="34" borderId="10" xfId="0" applyNumberFormat="1" applyFont="1" applyFill="1" applyBorder="1" applyAlignment="1">
      <alignment horizontal="center"/>
    </xf>
    <xf numFmtId="2" fontId="8" fillId="34" borderId="13" xfId="0" applyNumberFormat="1" applyFont="1" applyFill="1" applyBorder="1" applyAlignment="1">
      <alignment horizontal="center" vertical="top" wrapText="1"/>
    </xf>
    <xf numFmtId="2" fontId="1" fillId="34" borderId="10" xfId="0" applyNumberFormat="1" applyFont="1" applyFill="1" applyBorder="1" applyAlignment="1">
      <alignment horizontal="right" vertical="top" wrapText="1"/>
    </xf>
    <xf numFmtId="2" fontId="1" fillId="34" borderId="10" xfId="0" applyNumberFormat="1" applyFont="1" applyFill="1" applyBorder="1" applyAlignment="1">
      <alignment horizontal="center" vertical="top" wrapText="1"/>
    </xf>
    <xf numFmtId="2" fontId="8" fillId="34" borderId="10" xfId="0" applyNumberFormat="1" applyFont="1" applyFill="1" applyBorder="1" applyAlignment="1">
      <alignment vertical="top" wrapText="1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174" fontId="9" fillId="0" borderId="19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8" fillId="0" borderId="16" xfId="0" applyNumberFormat="1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left" wrapText="1"/>
    </xf>
    <xf numFmtId="2" fontId="8" fillId="0" borderId="21" xfId="0" applyNumberFormat="1" applyFont="1" applyBorder="1" applyAlignment="1">
      <alignment horizontal="left" wrapText="1"/>
    </xf>
    <xf numFmtId="2" fontId="8" fillId="0" borderId="22" xfId="0" applyNumberFormat="1" applyFont="1" applyBorder="1" applyAlignment="1">
      <alignment horizontal="left" wrapText="1"/>
    </xf>
    <xf numFmtId="2" fontId="8" fillId="0" borderId="18" xfId="0" applyNumberFormat="1" applyFont="1" applyBorder="1" applyAlignment="1">
      <alignment horizontal="left" wrapText="1"/>
    </xf>
    <xf numFmtId="2" fontId="8" fillId="0" borderId="12" xfId="0" applyNumberFormat="1" applyFont="1" applyBorder="1" applyAlignment="1">
      <alignment horizontal="left" textRotation="90" wrapText="1"/>
    </xf>
    <xf numFmtId="2" fontId="8" fillId="0" borderId="23" xfId="0" applyNumberFormat="1" applyFont="1" applyBorder="1" applyAlignment="1">
      <alignment horizontal="left" textRotation="90" wrapText="1"/>
    </xf>
    <xf numFmtId="2" fontId="8" fillId="0" borderId="13" xfId="0" applyNumberFormat="1" applyFont="1" applyBorder="1" applyAlignment="1">
      <alignment horizontal="left" textRotation="90" wrapText="1"/>
    </xf>
    <xf numFmtId="2" fontId="9" fillId="0" borderId="12" xfId="0" applyNumberFormat="1" applyFont="1" applyBorder="1" applyAlignment="1">
      <alignment horizontal="center" wrapText="1"/>
    </xf>
    <xf numFmtId="2" fontId="9" fillId="0" borderId="23" xfId="0" applyNumberFormat="1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174" fontId="1" fillId="36" borderId="16" xfId="0" applyNumberFormat="1" applyFont="1" applyFill="1" applyBorder="1" applyAlignment="1">
      <alignment horizontal="center"/>
    </xf>
    <xf numFmtId="174" fontId="1" fillId="36" borderId="15" xfId="0" applyNumberFormat="1" applyFont="1" applyFill="1" applyBorder="1" applyAlignment="1">
      <alignment horizontal="center"/>
    </xf>
    <xf numFmtId="174" fontId="10" fillId="34" borderId="16" xfId="0" applyNumberFormat="1" applyFont="1" applyFill="1" applyBorder="1" applyAlignment="1">
      <alignment horizontal="center"/>
    </xf>
    <xf numFmtId="174" fontId="10" fillId="34" borderId="15" xfId="0" applyNumberFormat="1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0" fontId="1" fillId="32" borderId="17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center" wrapText="1"/>
    </xf>
    <xf numFmtId="0" fontId="0" fillId="36" borderId="15" xfId="0" applyFill="1" applyBorder="1" applyAlignment="1">
      <alignment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Q47"/>
  <sheetViews>
    <sheetView tabSelected="1" workbookViewId="0" topLeftCell="A19">
      <selection activeCell="S82" sqref="S82"/>
    </sheetView>
  </sheetViews>
  <sheetFormatPr defaultColWidth="9.00390625" defaultRowHeight="12.75"/>
  <cols>
    <col min="4" max="4" width="10.625" style="0" customWidth="1"/>
    <col min="15" max="15" width="11.625" style="0" bestFit="1" customWidth="1"/>
    <col min="16" max="16" width="9.50390625" style="0" customWidth="1"/>
  </cols>
  <sheetData>
    <row r="2" spans="1:17" ht="15.75">
      <c r="A2" s="72" t="s">
        <v>60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2.7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17" ht="12.75">
      <c r="A4" s="73"/>
      <c r="B4" s="56"/>
      <c r="C4" s="56"/>
      <c r="D4" s="56"/>
      <c r="E4" s="102"/>
      <c r="F4" s="58" t="s">
        <v>19</v>
      </c>
      <c r="G4" s="52"/>
      <c r="H4" s="52"/>
      <c r="I4" s="52"/>
      <c r="J4" s="52"/>
      <c r="K4" s="52"/>
      <c r="L4" s="52"/>
      <c r="M4" s="52"/>
      <c r="N4" s="52"/>
      <c r="O4" s="52"/>
      <c r="P4" s="53"/>
      <c r="Q4" s="1"/>
    </row>
    <row r="5" spans="1:17" ht="12.75">
      <c r="A5" s="3"/>
      <c r="B5" s="103" t="s">
        <v>20</v>
      </c>
      <c r="C5" s="104"/>
      <c r="D5" s="104"/>
      <c r="E5" s="105"/>
      <c r="F5" s="74" t="s">
        <v>5</v>
      </c>
      <c r="G5" s="75"/>
      <c r="H5" s="75"/>
      <c r="I5" s="75"/>
      <c r="J5" s="75"/>
      <c r="K5" s="75"/>
      <c r="L5" s="75"/>
      <c r="M5" s="75"/>
      <c r="N5" s="76" t="s">
        <v>21</v>
      </c>
      <c r="O5" s="77"/>
      <c r="P5" s="80" t="s">
        <v>22</v>
      </c>
      <c r="Q5" s="83" t="s">
        <v>9</v>
      </c>
    </row>
    <row r="6" spans="1:17" ht="12.75">
      <c r="A6" s="4"/>
      <c r="B6" s="54" t="s">
        <v>23</v>
      </c>
      <c r="C6" s="54" t="s">
        <v>7</v>
      </c>
      <c r="D6" s="54" t="s">
        <v>49</v>
      </c>
      <c r="E6" s="70" t="s">
        <v>6</v>
      </c>
      <c r="F6" s="68" t="s">
        <v>24</v>
      </c>
      <c r="G6" s="68" t="s">
        <v>55</v>
      </c>
      <c r="H6" s="68" t="s">
        <v>25</v>
      </c>
      <c r="I6" s="68" t="s">
        <v>26</v>
      </c>
      <c r="J6" s="68" t="s">
        <v>27</v>
      </c>
      <c r="K6" s="68" t="s">
        <v>56</v>
      </c>
      <c r="L6" s="60" t="s">
        <v>28</v>
      </c>
      <c r="M6" s="62"/>
      <c r="N6" s="78"/>
      <c r="O6" s="79"/>
      <c r="P6" s="81"/>
      <c r="Q6" s="84"/>
    </row>
    <row r="7" spans="1:17" ht="84">
      <c r="A7" s="6"/>
      <c r="B7" s="55"/>
      <c r="C7" s="55"/>
      <c r="D7" s="55"/>
      <c r="E7" s="71"/>
      <c r="F7" s="69"/>
      <c r="G7" s="69"/>
      <c r="H7" s="69"/>
      <c r="I7" s="69"/>
      <c r="J7" s="69"/>
      <c r="K7" s="69"/>
      <c r="L7" s="25" t="s">
        <v>50</v>
      </c>
      <c r="M7" s="25" t="s">
        <v>52</v>
      </c>
      <c r="N7" s="5" t="s">
        <v>29</v>
      </c>
      <c r="O7" s="5" t="s">
        <v>30</v>
      </c>
      <c r="P7" s="82"/>
      <c r="Q7" s="85"/>
    </row>
    <row r="8" spans="1:17" ht="12.75">
      <c r="A8" s="37" t="s">
        <v>51</v>
      </c>
      <c r="B8" s="26">
        <v>9.4</v>
      </c>
      <c r="C8" s="26">
        <v>5</v>
      </c>
      <c r="D8" s="26">
        <v>1.6</v>
      </c>
      <c r="E8" s="38">
        <f>SUM(B8:D8)</f>
        <v>16</v>
      </c>
      <c r="F8" s="42">
        <v>1.3</v>
      </c>
      <c r="G8" s="42">
        <v>2.16</v>
      </c>
      <c r="H8" s="42">
        <v>3.4</v>
      </c>
      <c r="I8" s="42">
        <v>0.16</v>
      </c>
      <c r="J8" s="42">
        <v>2.3794773790951638</v>
      </c>
      <c r="K8" s="42">
        <v>3.2</v>
      </c>
      <c r="L8" s="43">
        <v>0</v>
      </c>
      <c r="M8" s="42">
        <v>0.7</v>
      </c>
      <c r="N8" s="23">
        <v>0.2</v>
      </c>
      <c r="O8" s="23">
        <v>0.5</v>
      </c>
      <c r="P8" s="24">
        <v>2</v>
      </c>
      <c r="Q8" s="24">
        <f>SUM(F8:P8)</f>
        <v>15.999477379095161</v>
      </c>
    </row>
    <row r="9" spans="1:17" ht="12.75">
      <c r="A9" s="44" t="s">
        <v>66</v>
      </c>
      <c r="B9" s="45"/>
      <c r="C9" s="45"/>
      <c r="D9" s="46"/>
      <c r="E9" s="47">
        <v>19</v>
      </c>
      <c r="F9" s="49">
        <v>1.3</v>
      </c>
      <c r="G9" s="49">
        <v>2.16</v>
      </c>
      <c r="H9" s="49">
        <v>3.4</v>
      </c>
      <c r="I9" s="49">
        <v>0.16</v>
      </c>
      <c r="J9" s="49">
        <v>2.38</v>
      </c>
      <c r="K9" s="49">
        <v>3.2</v>
      </c>
      <c r="L9" s="50">
        <v>0</v>
      </c>
      <c r="M9" s="49">
        <v>0.4</v>
      </c>
      <c r="N9" s="51">
        <v>2</v>
      </c>
      <c r="O9" s="51">
        <v>2</v>
      </c>
      <c r="P9" s="48">
        <v>2</v>
      </c>
      <c r="Q9" s="48">
        <f>SUM(F9:P9)</f>
        <v>19</v>
      </c>
    </row>
    <row r="10" spans="1:17" ht="12.75">
      <c r="A10" s="98" t="s">
        <v>31</v>
      </c>
      <c r="B10" s="99"/>
      <c r="C10" s="99"/>
      <c r="D10" s="100"/>
      <c r="E10" s="8">
        <v>5384.4</v>
      </c>
      <c r="F10" s="60" t="s">
        <v>32</v>
      </c>
      <c r="G10" s="61"/>
      <c r="H10" s="61"/>
      <c r="I10" s="61"/>
      <c r="J10" s="61"/>
      <c r="K10" s="61"/>
      <c r="L10" s="61"/>
      <c r="M10" s="62"/>
      <c r="N10" s="63" t="s">
        <v>33</v>
      </c>
      <c r="O10" s="64"/>
      <c r="P10" s="7" t="s">
        <v>34</v>
      </c>
      <c r="Q10" s="7"/>
    </row>
    <row r="11" spans="1:17" ht="12.75">
      <c r="A11" s="65" t="s">
        <v>35</v>
      </c>
      <c r="B11" s="66"/>
      <c r="C11" s="66"/>
      <c r="D11" s="66"/>
      <c r="E11" s="67"/>
      <c r="F11" s="9">
        <f>F8*E10</f>
        <v>6999.719999999999</v>
      </c>
      <c r="G11" s="9">
        <f>G8*E10</f>
        <v>11630.304</v>
      </c>
      <c r="H11" s="9">
        <f>E10*H8</f>
        <v>18306.96</v>
      </c>
      <c r="I11" s="9">
        <f>E10*I8</f>
        <v>861.5039999999999</v>
      </c>
      <c r="J11" s="9">
        <f>J8*E10</f>
        <v>12812.057999999999</v>
      </c>
      <c r="K11" s="9">
        <f>K8*E10</f>
        <v>17230.079999999998</v>
      </c>
      <c r="L11" s="9">
        <v>0</v>
      </c>
      <c r="M11" s="9">
        <f>M9*E10</f>
        <v>2153.7599999999998</v>
      </c>
      <c r="N11" s="9">
        <f>N9*E10</f>
        <v>10768.8</v>
      </c>
      <c r="O11" s="9">
        <f>O9*E10</f>
        <v>10768.8</v>
      </c>
      <c r="P11" s="9">
        <f>P8*E10</f>
        <v>10768.8</v>
      </c>
      <c r="Q11" s="9">
        <f>F11+G11+H11+I11+J11+K11+L11+M11+N11+O11+P11</f>
        <v>102300.786</v>
      </c>
    </row>
    <row r="12" spans="1:17" ht="12.75">
      <c r="A12" s="90" t="s">
        <v>36</v>
      </c>
      <c r="B12" s="90"/>
      <c r="C12" s="90"/>
      <c r="D12" s="90"/>
      <c r="E12" s="91"/>
      <c r="F12" s="59" t="s">
        <v>37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5"/>
    </row>
    <row r="13" spans="1:17" ht="12.75">
      <c r="A13" s="92" t="s">
        <v>38</v>
      </c>
      <c r="B13" s="92"/>
      <c r="C13" s="92"/>
      <c r="D13" s="93"/>
      <c r="E13" s="32">
        <v>29266.696000000462</v>
      </c>
      <c r="F13" s="39"/>
      <c r="G13" s="40"/>
      <c r="H13" s="10"/>
      <c r="I13" s="40"/>
      <c r="J13" s="40"/>
      <c r="K13" s="40"/>
      <c r="L13" s="40"/>
      <c r="M13" s="40"/>
      <c r="N13" s="40"/>
      <c r="O13" s="40"/>
      <c r="P13" s="40"/>
      <c r="Q13" s="41"/>
    </row>
    <row r="14" spans="1:17" ht="12.75">
      <c r="A14" s="27"/>
      <c r="B14" s="96" t="s">
        <v>48</v>
      </c>
      <c r="C14" s="96"/>
      <c r="D14" s="28" t="s">
        <v>36</v>
      </c>
      <c r="E14" s="33" t="s">
        <v>16</v>
      </c>
      <c r="F14" s="39"/>
      <c r="G14" s="40"/>
      <c r="H14" s="10"/>
      <c r="I14" s="40"/>
      <c r="J14" s="40"/>
      <c r="K14" s="40"/>
      <c r="L14" s="40"/>
      <c r="M14" s="40"/>
      <c r="N14" s="40"/>
      <c r="O14" s="40"/>
      <c r="P14" s="40"/>
      <c r="Q14" s="41"/>
    </row>
    <row r="15" spans="1:17" ht="12.75">
      <c r="A15" s="11" t="s">
        <v>39</v>
      </c>
      <c r="B15" s="86">
        <v>94286.62</v>
      </c>
      <c r="C15" s="97"/>
      <c r="D15" s="29">
        <v>70477.1</v>
      </c>
      <c r="E15" s="30"/>
      <c r="F15" s="12">
        <f>F8*E10</f>
        <v>6999.719999999999</v>
      </c>
      <c r="G15" s="12">
        <v>12256.284</v>
      </c>
      <c r="H15" s="13">
        <f>H8*E10</f>
        <v>18306.96</v>
      </c>
      <c r="I15" s="12">
        <v>3723.2</v>
      </c>
      <c r="J15" s="12">
        <v>12812.057999999999</v>
      </c>
      <c r="K15" s="12">
        <f>K8*E10</f>
        <v>17230.079999999998</v>
      </c>
      <c r="L15" s="12">
        <f>15131.29+192.28</f>
        <v>15323.570000000002</v>
      </c>
      <c r="M15" s="12">
        <v>2200</v>
      </c>
      <c r="N15" s="31">
        <v>0</v>
      </c>
      <c r="O15" s="31">
        <v>0</v>
      </c>
      <c r="P15" s="12">
        <f>P8*E10</f>
        <v>10768.8</v>
      </c>
      <c r="Q15" s="14">
        <f aca="true" t="shared" si="0" ref="Q15:Q26">SUM(F15:P15)</f>
        <v>99620.672</v>
      </c>
    </row>
    <row r="16" spans="1:17" ht="12.75">
      <c r="A16" s="11" t="s">
        <v>40</v>
      </c>
      <c r="B16" s="86">
        <v>97416.42</v>
      </c>
      <c r="C16" s="87"/>
      <c r="D16" s="29">
        <v>77204.28</v>
      </c>
      <c r="E16" s="30"/>
      <c r="F16" s="12">
        <v>6999.719999999999</v>
      </c>
      <c r="G16" s="12">
        <v>12256.284</v>
      </c>
      <c r="H16" s="13">
        <v>18306.96</v>
      </c>
      <c r="I16" s="12">
        <v>3723.2</v>
      </c>
      <c r="J16" s="12">
        <v>12812.057999999999</v>
      </c>
      <c r="K16" s="12">
        <v>17230.079999999998</v>
      </c>
      <c r="L16" s="12">
        <f>8911.68+9851.82</f>
        <v>18763.5</v>
      </c>
      <c r="M16" s="12">
        <v>0</v>
      </c>
      <c r="N16" s="31">
        <v>320</v>
      </c>
      <c r="O16" s="31">
        <v>0</v>
      </c>
      <c r="P16" s="12">
        <v>10768.8</v>
      </c>
      <c r="Q16" s="14">
        <f t="shared" si="0"/>
        <v>101180.602</v>
      </c>
    </row>
    <row r="17" spans="1:17" ht="12.75">
      <c r="A17" s="11" t="s">
        <v>1</v>
      </c>
      <c r="B17" s="86">
        <v>100856.14</v>
      </c>
      <c r="C17" s="87"/>
      <c r="D17" s="29">
        <v>92885.69</v>
      </c>
      <c r="E17" s="30"/>
      <c r="F17" s="12">
        <v>6999.719999999999</v>
      </c>
      <c r="G17" s="12">
        <v>12256.284</v>
      </c>
      <c r="H17" s="13">
        <v>18306.96</v>
      </c>
      <c r="I17" s="12">
        <v>3723.2</v>
      </c>
      <c r="J17" s="12">
        <v>12812.057999999999</v>
      </c>
      <c r="K17" s="12">
        <v>17230.079999999998</v>
      </c>
      <c r="L17" s="12">
        <f>7704.89+6815.82</f>
        <v>14520.71</v>
      </c>
      <c r="M17" s="12">
        <v>0</v>
      </c>
      <c r="N17" s="31">
        <v>0</v>
      </c>
      <c r="O17" s="31">
        <v>0</v>
      </c>
      <c r="P17" s="12">
        <v>10768.8</v>
      </c>
      <c r="Q17" s="14">
        <f t="shared" si="0"/>
        <v>96617.81199999999</v>
      </c>
    </row>
    <row r="18" spans="1:17" ht="12.75">
      <c r="A18" s="11" t="s">
        <v>41</v>
      </c>
      <c r="B18" s="86">
        <v>96613.48</v>
      </c>
      <c r="C18" s="87"/>
      <c r="D18" s="29">
        <v>103570.32</v>
      </c>
      <c r="E18" s="30"/>
      <c r="F18" s="12">
        <v>6999.719999999999</v>
      </c>
      <c r="G18" s="12">
        <v>12256.284</v>
      </c>
      <c r="H18" s="13">
        <v>18306.96</v>
      </c>
      <c r="I18" s="12">
        <v>3723.2</v>
      </c>
      <c r="J18" s="12">
        <v>12812.057999999999</v>
      </c>
      <c r="K18" s="12">
        <v>17230.079999999998</v>
      </c>
      <c r="L18" s="12">
        <f>12624.88+3081.54</f>
        <v>15706.419999999998</v>
      </c>
      <c r="M18" s="12">
        <v>1013</v>
      </c>
      <c r="N18" s="31">
        <v>2836</v>
      </c>
      <c r="O18" s="31">
        <v>0</v>
      </c>
      <c r="P18" s="12">
        <v>10768.8</v>
      </c>
      <c r="Q18" s="14">
        <f t="shared" si="0"/>
        <v>101652.522</v>
      </c>
    </row>
    <row r="19" spans="1:17" ht="12.75">
      <c r="A19" s="11" t="s">
        <v>2</v>
      </c>
      <c r="B19" s="86">
        <v>97799.16</v>
      </c>
      <c r="C19" s="87"/>
      <c r="D19" s="29">
        <v>78528.19</v>
      </c>
      <c r="E19" s="30"/>
      <c r="F19" s="12">
        <v>6999.719999999999</v>
      </c>
      <c r="G19" s="12">
        <v>12256.284</v>
      </c>
      <c r="H19" s="13">
        <v>18306.96</v>
      </c>
      <c r="I19" s="12">
        <v>0</v>
      </c>
      <c r="J19" s="12">
        <v>12812.057999999999</v>
      </c>
      <c r="K19" s="12">
        <v>17230.079999999998</v>
      </c>
      <c r="L19" s="12">
        <f>13924.5+2393.38</f>
        <v>16317.880000000001</v>
      </c>
      <c r="M19" s="12">
        <f>4000+18564</f>
        <v>22564</v>
      </c>
      <c r="N19" s="31">
        <v>15841</v>
      </c>
      <c r="O19" s="31">
        <f>41563+68256+67361+68896</f>
        <v>246076</v>
      </c>
      <c r="P19" s="12">
        <v>10768.8</v>
      </c>
      <c r="Q19" s="14">
        <f t="shared" si="0"/>
        <v>379172.782</v>
      </c>
    </row>
    <row r="20" spans="1:17" ht="12.75">
      <c r="A20" s="11" t="s">
        <v>3</v>
      </c>
      <c r="B20" s="86">
        <v>98410.85</v>
      </c>
      <c r="C20" s="87"/>
      <c r="D20" s="29">
        <v>90810</v>
      </c>
      <c r="E20" s="30"/>
      <c r="F20" s="12">
        <v>6999.719999999999</v>
      </c>
      <c r="G20" s="12">
        <v>12256.284</v>
      </c>
      <c r="H20" s="13">
        <v>18306.96</v>
      </c>
      <c r="I20" s="12">
        <v>0</v>
      </c>
      <c r="J20" s="12">
        <v>12812.057999999999</v>
      </c>
      <c r="K20" s="12">
        <v>17230.079999999998</v>
      </c>
      <c r="L20" s="12">
        <f>14388.65+2013.88</f>
        <v>16402.53</v>
      </c>
      <c r="M20" s="12">
        <f>7000+8000</f>
        <v>15000</v>
      </c>
      <c r="N20" s="31">
        <v>30285</v>
      </c>
      <c r="O20" s="31">
        <v>0</v>
      </c>
      <c r="P20" s="12">
        <v>10768.8</v>
      </c>
      <c r="Q20" s="14">
        <f t="shared" si="0"/>
        <v>140061.432</v>
      </c>
    </row>
    <row r="21" spans="1:17" ht="12.75">
      <c r="A21" s="11" t="s">
        <v>4</v>
      </c>
      <c r="B21" s="86">
        <v>98495.52</v>
      </c>
      <c r="C21" s="87"/>
      <c r="D21" s="29">
        <f>90096.09+400</f>
        <v>90496.09</v>
      </c>
      <c r="E21" s="30"/>
      <c r="F21" s="12">
        <v>6999.719999999999</v>
      </c>
      <c r="G21" s="12">
        <v>12256.284</v>
      </c>
      <c r="H21" s="13">
        <v>18306.96</v>
      </c>
      <c r="I21" s="12">
        <v>0</v>
      </c>
      <c r="J21" s="12">
        <v>12812.057999999999</v>
      </c>
      <c r="K21" s="12">
        <v>17230.079999999998</v>
      </c>
      <c r="L21" s="12">
        <f>11485.2+7124.25</f>
        <v>18609.45</v>
      </c>
      <c r="M21" s="12">
        <v>0</v>
      </c>
      <c r="N21" s="31">
        <f>576+20616</f>
        <v>21192</v>
      </c>
      <c r="O21" s="31">
        <v>3955</v>
      </c>
      <c r="P21" s="12">
        <v>10768.8</v>
      </c>
      <c r="Q21" s="14">
        <f t="shared" si="0"/>
        <v>122130.352</v>
      </c>
    </row>
    <row r="22" spans="1:17" ht="12.75">
      <c r="A22" s="11" t="s">
        <v>11</v>
      </c>
      <c r="B22" s="86">
        <v>116075.57</v>
      </c>
      <c r="C22" s="87"/>
      <c r="D22" s="29">
        <v>112922.02</v>
      </c>
      <c r="E22" s="30"/>
      <c r="F22" s="12">
        <v>6999.719999999999</v>
      </c>
      <c r="G22" s="12">
        <v>12256.284</v>
      </c>
      <c r="H22" s="13">
        <v>18306.96</v>
      </c>
      <c r="I22" s="12">
        <v>0</v>
      </c>
      <c r="J22" s="12">
        <v>12812.057999999999</v>
      </c>
      <c r="K22" s="12">
        <v>17230.079999999998</v>
      </c>
      <c r="L22" s="12">
        <f>11198.07+6200.25</f>
        <v>17398.32</v>
      </c>
      <c r="M22" s="12">
        <f>3953.51+18564</f>
        <v>22517.510000000002</v>
      </c>
      <c r="N22" s="31">
        <v>576</v>
      </c>
      <c r="O22" s="31">
        <v>0</v>
      </c>
      <c r="P22" s="12">
        <v>10768.8</v>
      </c>
      <c r="Q22" s="14">
        <f t="shared" si="0"/>
        <v>118865.732</v>
      </c>
    </row>
    <row r="23" spans="1:17" ht="12.75">
      <c r="A23" s="11" t="s">
        <v>42</v>
      </c>
      <c r="B23" s="86">
        <v>114864.95</v>
      </c>
      <c r="C23" s="87"/>
      <c r="D23" s="29">
        <v>111163.99</v>
      </c>
      <c r="E23" s="30"/>
      <c r="F23" s="12">
        <v>6999.719999999999</v>
      </c>
      <c r="G23" s="12">
        <v>12256.284</v>
      </c>
      <c r="H23" s="13">
        <v>18306.96</v>
      </c>
      <c r="I23" s="12">
        <v>0</v>
      </c>
      <c r="J23" s="12">
        <v>12812.057999999999</v>
      </c>
      <c r="K23" s="12">
        <v>17230.079999999998</v>
      </c>
      <c r="L23" s="12">
        <f>9762.42+3181.5</f>
        <v>12943.92</v>
      </c>
      <c r="M23" s="12">
        <f>9593.53+3741</f>
        <v>13334.53</v>
      </c>
      <c r="N23" s="31">
        <v>0</v>
      </c>
      <c r="O23" s="31">
        <v>0</v>
      </c>
      <c r="P23" s="12">
        <v>10768.8</v>
      </c>
      <c r="Q23" s="14">
        <f t="shared" si="0"/>
        <v>104652.352</v>
      </c>
    </row>
    <row r="24" spans="1:17" ht="12.75">
      <c r="A24" s="11" t="s">
        <v>43</v>
      </c>
      <c r="B24" s="86">
        <v>110410.18</v>
      </c>
      <c r="C24" s="87"/>
      <c r="D24" s="29">
        <v>98926.85</v>
      </c>
      <c r="E24" s="30"/>
      <c r="F24" s="12">
        <v>6999.719999999999</v>
      </c>
      <c r="G24" s="12">
        <v>12256.284</v>
      </c>
      <c r="H24" s="13">
        <v>18306.96</v>
      </c>
      <c r="I24" s="12">
        <v>2100</v>
      </c>
      <c r="J24" s="12">
        <v>12812.057999999999</v>
      </c>
      <c r="K24" s="12">
        <v>17230.079999999998</v>
      </c>
      <c r="L24" s="12">
        <f>21821.88+1757.06475</f>
        <v>23578.944750000002</v>
      </c>
      <c r="M24" s="12">
        <v>1500</v>
      </c>
      <c r="N24" s="31">
        <v>0</v>
      </c>
      <c r="O24" s="31">
        <f>5053+24102</f>
        <v>29155</v>
      </c>
      <c r="P24" s="12">
        <v>10768.8</v>
      </c>
      <c r="Q24" s="14">
        <f t="shared" si="0"/>
        <v>134707.84675</v>
      </c>
    </row>
    <row r="25" spans="1:17" ht="12.75">
      <c r="A25" s="11" t="s">
        <v>44</v>
      </c>
      <c r="B25" s="86">
        <v>121045.33</v>
      </c>
      <c r="C25" s="87"/>
      <c r="D25" s="29">
        <v>109777.37</v>
      </c>
      <c r="E25" s="30"/>
      <c r="F25" s="12">
        <v>6999.719999999999</v>
      </c>
      <c r="G25" s="12">
        <v>12256.284</v>
      </c>
      <c r="H25" s="13">
        <v>18306.96</v>
      </c>
      <c r="I25" s="12">
        <v>4200</v>
      </c>
      <c r="J25" s="12">
        <v>12812.057999999999</v>
      </c>
      <c r="K25" s="12">
        <v>17230.079999999998</v>
      </c>
      <c r="L25" s="12">
        <f>7178.25+6753.18525</f>
        <v>13931.43525</v>
      </c>
      <c r="M25" s="12">
        <v>1500</v>
      </c>
      <c r="N25" s="31">
        <v>0</v>
      </c>
      <c r="O25" s="31">
        <v>68896</v>
      </c>
      <c r="P25" s="12">
        <v>10768.8</v>
      </c>
      <c r="Q25" s="14">
        <f t="shared" si="0"/>
        <v>166901.33724999998</v>
      </c>
    </row>
    <row r="26" spans="1:17" ht="12.75">
      <c r="A26" s="11" t="s">
        <v>45</v>
      </c>
      <c r="B26" s="86">
        <v>111397.74</v>
      </c>
      <c r="C26" s="87"/>
      <c r="D26" s="29">
        <v>114311.78</v>
      </c>
      <c r="E26" s="30"/>
      <c r="F26" s="12">
        <v>6999.719999999999</v>
      </c>
      <c r="G26" s="12">
        <v>12256.284</v>
      </c>
      <c r="H26" s="13">
        <v>18306.96</v>
      </c>
      <c r="I26" s="12">
        <v>4200</v>
      </c>
      <c r="J26" s="12">
        <v>12812.057999999999</v>
      </c>
      <c r="K26" s="12">
        <v>17230.079999999998</v>
      </c>
      <c r="L26" s="12">
        <f>11789.29+1998.5</f>
        <v>13787.79</v>
      </c>
      <c r="M26" s="12">
        <v>4800</v>
      </c>
      <c r="N26" s="31">
        <v>0</v>
      </c>
      <c r="O26" s="31">
        <v>0</v>
      </c>
      <c r="P26" s="12">
        <v>10768.8</v>
      </c>
      <c r="Q26" s="14">
        <f t="shared" si="0"/>
        <v>101161.692</v>
      </c>
    </row>
    <row r="27" spans="1:17" ht="12.75">
      <c r="A27" s="34" t="s">
        <v>57</v>
      </c>
      <c r="B27" s="86">
        <v>0</v>
      </c>
      <c r="C27" s="87"/>
      <c r="D27" s="29">
        <f>1800+1800+1800+1800</f>
        <v>7200</v>
      </c>
      <c r="E27" s="19"/>
      <c r="F27" s="12"/>
      <c r="G27" s="12"/>
      <c r="H27" s="12"/>
      <c r="I27" s="12"/>
      <c r="J27" s="12"/>
      <c r="K27" s="12"/>
      <c r="L27" s="12"/>
      <c r="M27" s="12"/>
      <c r="N27" s="31"/>
      <c r="O27" s="31"/>
      <c r="P27" s="12"/>
      <c r="Q27" s="14"/>
    </row>
    <row r="28" spans="1:17" ht="12.75">
      <c r="A28" s="15" t="s">
        <v>17</v>
      </c>
      <c r="B28" s="86">
        <v>0</v>
      </c>
      <c r="C28" s="87"/>
      <c r="D28" s="29">
        <f>3357+3357+3953.8+2834.8</f>
        <v>13502.599999999999</v>
      </c>
      <c r="E28" s="19"/>
      <c r="F28" s="12"/>
      <c r="G28" s="12"/>
      <c r="H28" s="12"/>
      <c r="I28" s="12"/>
      <c r="J28" s="12"/>
      <c r="K28" s="12"/>
      <c r="L28" s="12"/>
      <c r="M28" s="12"/>
      <c r="N28" s="31"/>
      <c r="O28" s="31"/>
      <c r="P28" s="12"/>
      <c r="Q28" s="14"/>
    </row>
    <row r="29" spans="1:17" ht="24">
      <c r="A29" s="15" t="s">
        <v>58</v>
      </c>
      <c r="B29" s="86">
        <v>0</v>
      </c>
      <c r="C29" s="87"/>
      <c r="D29" s="29">
        <v>0</v>
      </c>
      <c r="E29" s="19"/>
      <c r="F29" s="12"/>
      <c r="G29" s="12"/>
      <c r="H29" s="12"/>
      <c r="I29" s="12"/>
      <c r="J29" s="12"/>
      <c r="K29" s="12"/>
      <c r="L29" s="12"/>
      <c r="M29" s="12"/>
      <c r="N29" s="31"/>
      <c r="O29" s="31"/>
      <c r="P29" s="12"/>
      <c r="Q29" s="14"/>
    </row>
    <row r="30" spans="1:17" ht="29.25">
      <c r="A30" s="34" t="s">
        <v>59</v>
      </c>
      <c r="B30" s="86">
        <v>0</v>
      </c>
      <c r="C30" s="87"/>
      <c r="D30" s="29">
        <f>2525.6+3778.4+3788.4+5051.2</f>
        <v>15143.599999999999</v>
      </c>
      <c r="E30" s="19"/>
      <c r="F30" s="12"/>
      <c r="G30" s="12"/>
      <c r="H30" s="12"/>
      <c r="I30" s="12"/>
      <c r="J30" s="12"/>
      <c r="K30" s="12"/>
      <c r="L30" s="12"/>
      <c r="M30" s="12"/>
      <c r="N30" s="31"/>
      <c r="O30" s="31"/>
      <c r="P30" s="12"/>
      <c r="Q30" s="14"/>
    </row>
    <row r="31" spans="1:17" ht="12.75">
      <c r="A31" s="16" t="s">
        <v>6</v>
      </c>
      <c r="B31" s="88">
        <f>SUM(B15:B30)</f>
        <v>1257671.96</v>
      </c>
      <c r="C31" s="89"/>
      <c r="D31" s="21">
        <f>SUM(D15:D30)</f>
        <v>1186919.8800000001</v>
      </c>
      <c r="E31" s="21"/>
      <c r="F31" s="21">
        <f aca="true" t="shared" si="1" ref="F31:Q31">SUM(F15:F30)</f>
        <v>83996.64</v>
      </c>
      <c r="G31" s="21">
        <f t="shared" si="1"/>
        <v>147075.408</v>
      </c>
      <c r="H31" s="21">
        <f t="shared" si="1"/>
        <v>219683.51999999993</v>
      </c>
      <c r="I31" s="21">
        <f t="shared" si="1"/>
        <v>25392.8</v>
      </c>
      <c r="J31" s="21">
        <f t="shared" si="1"/>
        <v>153744.696</v>
      </c>
      <c r="K31" s="21">
        <f t="shared" si="1"/>
        <v>206760.95999999993</v>
      </c>
      <c r="L31" s="21">
        <f t="shared" si="1"/>
        <v>197284.47000000003</v>
      </c>
      <c r="M31" s="21">
        <f t="shared" si="1"/>
        <v>84429.04000000001</v>
      </c>
      <c r="N31" s="21">
        <f t="shared" si="1"/>
        <v>71050</v>
      </c>
      <c r="O31" s="21">
        <f t="shared" si="1"/>
        <v>348082</v>
      </c>
      <c r="P31" s="21">
        <f t="shared" si="1"/>
        <v>129225.60000000002</v>
      </c>
      <c r="Q31" s="22">
        <f t="shared" si="1"/>
        <v>1666725.1339999998</v>
      </c>
    </row>
    <row r="32" spans="1:17" ht="12.75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20" t="s">
        <v>46</v>
      </c>
      <c r="P32" s="57">
        <f>SUM(E13+D31-Q31)</f>
        <v>-450538.55799999926</v>
      </c>
      <c r="Q32" s="57"/>
    </row>
    <row r="33" spans="2:4" ht="12.75">
      <c r="B33" t="s">
        <v>0</v>
      </c>
      <c r="C33">
        <v>2200</v>
      </c>
      <c r="D33" t="s">
        <v>61</v>
      </c>
    </row>
    <row r="34" spans="2:4" ht="12.75">
      <c r="B34" t="s">
        <v>8</v>
      </c>
      <c r="C34">
        <v>1013</v>
      </c>
      <c r="D34" t="s">
        <v>62</v>
      </c>
    </row>
    <row r="35" spans="2:16" ht="12.75">
      <c r="B35" t="s">
        <v>2</v>
      </c>
      <c r="C35">
        <v>4000</v>
      </c>
      <c r="D35" t="s">
        <v>63</v>
      </c>
      <c r="I35" s="35" t="s">
        <v>0</v>
      </c>
      <c r="J35" s="35">
        <v>15131.29</v>
      </c>
      <c r="K35" s="35" t="s">
        <v>54</v>
      </c>
      <c r="L35" s="35">
        <v>192.28</v>
      </c>
      <c r="M35" s="35" t="s">
        <v>53</v>
      </c>
      <c r="N35" s="2"/>
      <c r="O35" s="36"/>
      <c r="P35" s="2"/>
    </row>
    <row r="36" spans="3:15" ht="12.75">
      <c r="C36">
        <v>18564</v>
      </c>
      <c r="D36" t="s">
        <v>47</v>
      </c>
      <c r="I36" s="35" t="s">
        <v>10</v>
      </c>
      <c r="J36" s="35">
        <v>8911.68</v>
      </c>
      <c r="K36" s="35" t="s">
        <v>54</v>
      </c>
      <c r="L36" s="35">
        <v>9851.82</v>
      </c>
      <c r="M36" s="35" t="s">
        <v>53</v>
      </c>
      <c r="N36" s="2"/>
      <c r="O36" s="2"/>
    </row>
    <row r="37" spans="2:15" ht="12.75">
      <c r="B37" t="s">
        <v>3</v>
      </c>
      <c r="C37">
        <v>7000</v>
      </c>
      <c r="D37" t="s">
        <v>64</v>
      </c>
      <c r="I37" s="35" t="s">
        <v>1</v>
      </c>
      <c r="J37" s="35">
        <v>7704.89</v>
      </c>
      <c r="K37" s="35" t="s">
        <v>54</v>
      </c>
      <c r="L37" s="35">
        <v>6815.82</v>
      </c>
      <c r="M37" s="35" t="s">
        <v>53</v>
      </c>
      <c r="N37" s="2"/>
      <c r="O37" s="2"/>
    </row>
    <row r="38" spans="3:15" ht="12.75">
      <c r="C38">
        <v>8000</v>
      </c>
      <c r="D38" t="s">
        <v>65</v>
      </c>
      <c r="I38" s="35" t="s">
        <v>8</v>
      </c>
      <c r="J38" s="35">
        <v>12624.88</v>
      </c>
      <c r="K38" s="35" t="s">
        <v>54</v>
      </c>
      <c r="L38" s="35">
        <v>3081.54</v>
      </c>
      <c r="M38" s="35" t="s">
        <v>53</v>
      </c>
      <c r="N38" s="2"/>
      <c r="O38" s="2"/>
    </row>
    <row r="39" spans="2:14" ht="12.75">
      <c r="B39" t="s">
        <v>11</v>
      </c>
      <c r="C39">
        <v>3953.51</v>
      </c>
      <c r="D39" t="s">
        <v>67</v>
      </c>
      <c r="I39" s="35" t="s">
        <v>2</v>
      </c>
      <c r="J39" s="35">
        <v>13924.5</v>
      </c>
      <c r="K39" s="35" t="s">
        <v>54</v>
      </c>
      <c r="L39" s="35">
        <v>2393.38</v>
      </c>
      <c r="M39" s="35" t="s">
        <v>53</v>
      </c>
      <c r="N39" s="2"/>
    </row>
    <row r="40" spans="3:14" ht="12.75">
      <c r="C40">
        <v>18564</v>
      </c>
      <c r="D40" t="s">
        <v>68</v>
      </c>
      <c r="I40" s="35" t="s">
        <v>3</v>
      </c>
      <c r="J40" s="35">
        <v>14388.65</v>
      </c>
      <c r="K40" s="35" t="s">
        <v>54</v>
      </c>
      <c r="L40" s="35">
        <v>2013.88</v>
      </c>
      <c r="M40" s="35" t="s">
        <v>53</v>
      </c>
      <c r="N40" s="2"/>
    </row>
    <row r="41" spans="2:14" ht="12.75">
      <c r="B41" t="s">
        <v>12</v>
      </c>
      <c r="C41">
        <v>9593.53</v>
      </c>
      <c r="D41" t="s">
        <v>18</v>
      </c>
      <c r="I41" s="35" t="s">
        <v>4</v>
      </c>
      <c r="J41" s="35">
        <v>11485.2</v>
      </c>
      <c r="K41" s="35" t="s">
        <v>54</v>
      </c>
      <c r="L41" s="35">
        <v>7124.25</v>
      </c>
      <c r="M41" s="35" t="s">
        <v>53</v>
      </c>
      <c r="N41" s="2"/>
    </row>
    <row r="42" spans="3:14" ht="12.75">
      <c r="C42">
        <v>3741</v>
      </c>
      <c r="D42" t="s">
        <v>69</v>
      </c>
      <c r="I42" s="35" t="s">
        <v>11</v>
      </c>
      <c r="J42" s="35">
        <v>11198.07</v>
      </c>
      <c r="K42" s="35" t="s">
        <v>54</v>
      </c>
      <c r="L42" s="35">
        <v>6200.25</v>
      </c>
      <c r="M42" s="35" t="s">
        <v>53</v>
      </c>
      <c r="N42" s="2"/>
    </row>
    <row r="43" spans="3:14" ht="12.75">
      <c r="C43">
        <v>1500</v>
      </c>
      <c r="D43" t="s">
        <v>70</v>
      </c>
      <c r="I43" s="35" t="s">
        <v>12</v>
      </c>
      <c r="J43" s="35">
        <v>9762.42</v>
      </c>
      <c r="K43" s="35" t="s">
        <v>54</v>
      </c>
      <c r="L43" s="35">
        <v>3181.5</v>
      </c>
      <c r="M43" s="35" t="s">
        <v>53</v>
      </c>
      <c r="N43" s="2"/>
    </row>
    <row r="44" spans="3:14" ht="12.75">
      <c r="C44">
        <v>1500</v>
      </c>
      <c r="D44" t="s">
        <v>71</v>
      </c>
      <c r="I44" s="35" t="s">
        <v>13</v>
      </c>
      <c r="J44" s="35">
        <v>21821.879999999997</v>
      </c>
      <c r="K44" s="35" t="s">
        <v>54</v>
      </c>
      <c r="L44" s="35">
        <v>1757.06475</v>
      </c>
      <c r="M44" s="35" t="s">
        <v>53</v>
      </c>
      <c r="N44" s="2"/>
    </row>
    <row r="45" spans="2:13" ht="12.75">
      <c r="B45" t="s">
        <v>15</v>
      </c>
      <c r="C45">
        <v>4800</v>
      </c>
      <c r="D45" t="s">
        <v>72</v>
      </c>
      <c r="I45" s="35" t="s">
        <v>14</v>
      </c>
      <c r="J45" s="35">
        <v>7178.25</v>
      </c>
      <c r="K45" s="35" t="s">
        <v>54</v>
      </c>
      <c r="L45" s="35">
        <v>6753.18525</v>
      </c>
      <c r="M45" s="35" t="s">
        <v>53</v>
      </c>
    </row>
    <row r="46" spans="9:13" ht="12.75">
      <c r="I46" s="35" t="s">
        <v>15</v>
      </c>
      <c r="J46" s="35">
        <v>11789.29</v>
      </c>
      <c r="K46" s="35" t="s">
        <v>54</v>
      </c>
      <c r="L46" s="35">
        <v>1998.5</v>
      </c>
      <c r="M46" s="35" t="s">
        <v>53</v>
      </c>
    </row>
    <row r="47" spans="10:16" ht="12.75">
      <c r="J47" s="36"/>
      <c r="L47" s="36"/>
      <c r="O47" s="2"/>
      <c r="P47" s="36"/>
    </row>
  </sheetData>
  <sheetProtection/>
  <mergeCells count="46">
    <mergeCell ref="B27:C27"/>
    <mergeCell ref="B28:C28"/>
    <mergeCell ref="B29:C29"/>
    <mergeCell ref="B30:C30"/>
    <mergeCell ref="B31:C31"/>
    <mergeCell ref="P32:Q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N10:O10"/>
    <mergeCell ref="A11:E11"/>
    <mergeCell ref="A12:E12"/>
    <mergeCell ref="F12:Q12"/>
    <mergeCell ref="A13:D13"/>
    <mergeCell ref="B14:C14"/>
    <mergeCell ref="A10:D10"/>
    <mergeCell ref="F10:M10"/>
    <mergeCell ref="C6:C7"/>
    <mergeCell ref="D6:D7"/>
    <mergeCell ref="E6:E7"/>
    <mergeCell ref="F6:F7"/>
    <mergeCell ref="N5:O6"/>
    <mergeCell ref="P5:P7"/>
    <mergeCell ref="I6:I7"/>
    <mergeCell ref="J6:J7"/>
    <mergeCell ref="K6:K7"/>
    <mergeCell ref="L6:M6"/>
    <mergeCell ref="Q5:Q7"/>
    <mergeCell ref="B6:B7"/>
    <mergeCell ref="G6:G7"/>
    <mergeCell ref="H6:H7"/>
    <mergeCell ref="A2:Q2"/>
    <mergeCell ref="A3:Q3"/>
    <mergeCell ref="A4:E4"/>
    <mergeCell ref="F4:P4"/>
    <mergeCell ref="B5:E5"/>
    <mergeCell ref="F5:M5"/>
  </mergeCells>
  <printOptions/>
  <pageMargins left="0.4791666666666667" right="0.09375" top="0.75" bottom="0.75" header="0.3" footer="0.3"/>
  <pageSetup orientation="landscape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Елена</cp:lastModifiedBy>
  <cp:lastPrinted>2022-06-30T06:04:01Z</cp:lastPrinted>
  <dcterms:created xsi:type="dcterms:W3CDTF">2007-02-04T12:22:59Z</dcterms:created>
  <dcterms:modified xsi:type="dcterms:W3CDTF">2023-02-13T06:00:45Z</dcterms:modified>
  <cp:category/>
  <cp:version/>
  <cp:contentType/>
  <cp:contentStatus/>
</cp:coreProperties>
</file>