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2570"/>
  </bookViews>
  <sheets>
    <sheet name="2022" sheetId="19" r:id="rId1"/>
  </sheets>
  <definedNames>
    <definedName name="_xlnm.Print_Area" localSheetId="0">'2022'!$A$2:$Q$29</definedName>
  </definedNames>
  <calcPr calcId="145621"/>
</workbook>
</file>

<file path=xl/calcChain.xml><?xml version="1.0" encoding="utf-8"?>
<calcChain xmlns="http://schemas.openxmlformats.org/spreadsheetml/2006/main">
  <c r="Q11" i="19" l="1"/>
  <c r="M11" i="19"/>
  <c r="N25" i="19" l="1"/>
  <c r="O24" i="19"/>
  <c r="L26" i="19" l="1"/>
  <c r="N26" i="19" l="1"/>
  <c r="P28" i="19" l="1"/>
  <c r="O28" i="19"/>
  <c r="N28" i="19"/>
  <c r="M28" i="19"/>
  <c r="L28" i="19"/>
  <c r="K28" i="19"/>
  <c r="J28" i="19"/>
  <c r="I28" i="19"/>
  <c r="H28" i="19"/>
  <c r="G28" i="19"/>
  <c r="F28" i="19"/>
  <c r="D28" i="19"/>
  <c r="B28" i="19"/>
  <c r="Q26" i="19"/>
  <c r="D27" i="19"/>
  <c r="L25" i="19" l="1"/>
  <c r="Q25" i="19" s="1"/>
  <c r="L24" i="19"/>
  <c r="N24" i="19"/>
  <c r="L23" i="19"/>
  <c r="Q24" i="19" l="1"/>
  <c r="Q28" i="19" s="1"/>
  <c r="Q23" i="19" l="1"/>
  <c r="O11" i="19"/>
  <c r="N11" i="19"/>
  <c r="J11" i="19"/>
  <c r="N22" i="19" l="1"/>
  <c r="M22" i="19" l="1"/>
  <c r="L22" i="19"/>
  <c r="Q22" i="19" l="1"/>
  <c r="J21" i="19"/>
  <c r="N21" i="19" l="1"/>
  <c r="P21" i="19" l="1"/>
  <c r="P11" i="19"/>
  <c r="K11" i="19"/>
  <c r="H11" i="19"/>
  <c r="L21" i="19" l="1"/>
  <c r="Q21" i="19" s="1"/>
  <c r="L20" i="19" l="1"/>
  <c r="M20" i="19" l="1"/>
  <c r="Q20" i="19" l="1"/>
  <c r="Q9" i="19" l="1"/>
  <c r="G11" i="19" l="1"/>
  <c r="L19" i="19" l="1"/>
  <c r="Q19" i="19" l="1"/>
  <c r="N15" i="19" l="1"/>
  <c r="L18" i="19" l="1"/>
  <c r="Q18" i="19" l="1"/>
  <c r="P15" i="19" l="1"/>
  <c r="F15" i="19"/>
  <c r="F11" i="19"/>
  <c r="N17" i="19" l="1"/>
  <c r="L17" i="19" l="1"/>
  <c r="K16" i="19"/>
  <c r="H16" i="19"/>
  <c r="H15" i="19"/>
  <c r="F16" i="19"/>
  <c r="L16" i="19"/>
  <c r="L15" i="19"/>
  <c r="Q17" i="19" l="1"/>
  <c r="N16" i="19"/>
  <c r="Q16" i="19" l="1"/>
  <c r="D16" i="19"/>
  <c r="K15" i="19" l="1"/>
  <c r="I11" i="19"/>
  <c r="Q8" i="19"/>
  <c r="Q15" i="19" l="1"/>
  <c r="P29" i="19" l="1"/>
</calcChain>
</file>

<file path=xl/comments1.xml><?xml version="1.0" encoding="utf-8"?>
<comments xmlns="http://schemas.openxmlformats.org/spreadsheetml/2006/main">
  <authors>
    <author>den</author>
    <author>User</author>
  </authors>
  <commentList>
    <comment ref="M19" author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покос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04"/>
          </rPr>
          <t>den:</t>
        </r>
        <r>
          <rPr>
            <sz val="9"/>
            <color indexed="81"/>
            <rFont val="Tahoma"/>
            <family val="2"/>
            <charset val="204"/>
          </rPr>
          <t xml:space="preserve">
5000-засыпка ямы (после водоканала)
207-замок навесной</t>
        </r>
      </text>
    </comment>
    <comment ref="M21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2500-перенос лавочки и чистилки с бетонированием</t>
        </r>
      </text>
    </comment>
    <comment ref="M22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600-эл.лампочки -30шт
4831,14-обслуживание газового оборудования
6830,6-покос</t>
        </r>
      </text>
    </comment>
    <comment ref="M23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14166-дезинсекция</t>
        </r>
      </text>
    </comment>
    <comment ref="M24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17600-замена аудиодомофоннолй системы 7под.
3000-замена дв.доводчика 7 под.
1405-замена газового крана на газопроводе под.9</t>
        </r>
      </text>
    </comment>
    <comment ref="M2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6053,24-погрузка, вывоз, размещение отходов</t>
        </r>
      </text>
    </comment>
  </commentList>
</comments>
</file>

<file path=xl/sharedStrings.xml><?xml version="1.0" encoding="utf-8"?>
<sst xmlns="http://schemas.openxmlformats.org/spreadsheetml/2006/main" count="104" uniqueCount="69">
  <si>
    <t>январь</t>
  </si>
  <si>
    <t>март</t>
  </si>
  <si>
    <t>май</t>
  </si>
  <si>
    <t>июнь</t>
  </si>
  <si>
    <t>июль</t>
  </si>
  <si>
    <t>Содержание</t>
  </si>
  <si>
    <t>итого</t>
  </si>
  <si>
    <t>ремонт</t>
  </si>
  <si>
    <t>апрель</t>
  </si>
  <si>
    <t>ИТОГО</t>
  </si>
  <si>
    <t>февраль</t>
  </si>
  <si>
    <t>август</t>
  </si>
  <si>
    <t>сентябрь</t>
  </si>
  <si>
    <t>октябрь</t>
  </si>
  <si>
    <t>ноябрь</t>
  </si>
  <si>
    <t>декабрь</t>
  </si>
  <si>
    <t>замок навесной</t>
  </si>
  <si>
    <t>дезинсекция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</si>
  <si>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</si>
  <si>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</si>
  <si>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</si>
  <si>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</si>
  <si>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</si>
  <si>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</si>
  <si>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</si>
  <si>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</si>
  <si>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</si>
  <si>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</si>
  <si>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</si>
  <si>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</si>
  <si>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</si>
  <si>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</si>
  <si>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</si>
  <si>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</si>
  <si>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</si>
  <si>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</si>
  <si>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</si>
  <si>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</si>
  <si>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</si>
  <si>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</si>
  <si>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</si>
  <si>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</si>
  <si>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</si>
  <si>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</si>
  <si>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</si>
  <si>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</si>
  <si>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</si>
  <si>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</si>
  <si>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</si>
  <si>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</si>
  <si>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</si>
  <si>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</si>
  <si>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</si>
  <si>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</si>
  <si>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</si>
  <si>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х/в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</si>
  <si>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</si>
  <si>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</si>
  <si>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__Кочубея 7__на 2022год.</t>
  </si>
  <si>
    <t>с 1 го июля</t>
  </si>
  <si>
    <t>засыпка ямы (после водоканала)</t>
  </si>
  <si>
    <t>перенос лавочки и чистилки с бетонированием</t>
  </si>
  <si>
    <t>эл.лампочки -30шт</t>
  </si>
  <si>
    <t>покос 24.06</t>
  </si>
  <si>
    <t>обслуживание газового оборудования</t>
  </si>
  <si>
    <t>замена аудиодомофоннолй системы 7под.</t>
  </si>
  <si>
    <t>замена дв.доводчика 7 под.</t>
  </si>
  <si>
    <t>замена газового крана на газопроводе под.9</t>
  </si>
  <si>
    <t>погрузка, вывоз, размещение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</si>
</sst>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7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15" applyNumberFormat="0" applyAlignment="0" applyProtection="0"/>
    <xf numFmtId="0" fontId="12" fillId="27" borderId="16" applyNumberFormat="0" applyAlignment="0" applyProtection="0"/>
    <xf numFmtId="0" fontId="13" fillId="27" borderId="15" applyNumberFormat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28" borderId="21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31" borderId="22" applyNumberFormat="0" applyFont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10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164" fontId="2" fillId="0" borderId="0" xfId="0" applyNumberFormat="1" applyFont="1"/>
    <xf numFmtId="0" fontId="2" fillId="0" borderId="0" xfId="0" applyFont="1"/>
    <xf numFmtId="4" fontId="0" fillId="0" borderId="0" xfId="0" applyNumberFormat="1"/>
    <xf numFmtId="2" fontId="2" fillId="0" borderId="1" xfId="0" applyNumberFormat="1" applyFont="1" applyBorder="1" applyAlignment="1">
      <alignment horizontal="left" vertical="top" textRotation="90" wrapText="1"/>
    </xf>
    <xf numFmtId="2" fontId="7" fillId="38" borderId="13" xfId="0" applyNumberFormat="1" applyFont="1" applyFill="1" applyBorder="1"/>
    <xf numFmtId="2" fontId="7" fillId="0" borderId="6" xfId="0" applyNumberFormat="1" applyFont="1" applyBorder="1" applyAlignment="1">
      <alignment horizontal="center" vertical="top" wrapText="1"/>
    </xf>
    <xf numFmtId="2" fontId="2" fillId="39" borderId="6" xfId="0" applyNumberFormat="1" applyFont="1" applyFill="1" applyBorder="1" applyAlignment="1">
      <alignment horizontal="center" vertical="top" wrapText="1"/>
    </xf>
    <xf numFmtId="2" fontId="2" fillId="34" borderId="8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top" wrapText="1"/>
    </xf>
    <xf numFmtId="2" fontId="2" fillId="34" borderId="5" xfId="0" applyNumberFormat="1" applyFont="1" applyFill="1" applyBorder="1" applyAlignment="1">
      <alignment horizontal="center" vertical="top" wrapText="1"/>
    </xf>
    <xf numFmtId="17" fontId="4" fillId="9" borderId="2" xfId="0" applyNumberFormat="1" applyFont="1" applyFill="1" applyBorder="1" applyAlignment="1">
      <alignment horizontal="left"/>
    </xf>
    <xf numFmtId="164" fontId="2" fillId="34" borderId="2" xfId="0" applyNumberFormat="1" applyFont="1" applyFill="1" applyBorder="1"/>
    <xf numFmtId="164" fontId="2" fillId="34" borderId="6" xfId="0" applyNumberFormat="1" applyFont="1" applyFill="1" applyBorder="1"/>
    <xf numFmtId="4" fontId="2" fillId="34" borderId="2" xfId="0" applyNumberFormat="1" applyFont="1" applyFill="1" applyBorder="1"/>
    <xf numFmtId="17" fontId="4" fillId="40" borderId="2" xfId="0" applyNumberFormat="1" applyFont="1" applyFill="1" applyBorder="1" applyAlignment="1">
      <alignment horizontal="left" wrapText="1"/>
    </xf>
    <xf numFmtId="0" fontId="4" fillId="35" borderId="2" xfId="0" applyFont="1" applyFill="1" applyBorder="1"/>
    <xf numFmtId="164" fontId="2" fillId="41" borderId="2" xfId="0" applyNumberFormat="1" applyFont="1" applyFill="1" applyBorder="1"/>
    <xf numFmtId="0" fontId="4" fillId="0" borderId="0" xfId="0" applyFont="1"/>
    <xf numFmtId="164" fontId="27" fillId="35" borderId="2" xfId="0" applyNumberFormat="1" applyFont="1" applyFill="1" applyBorder="1"/>
    <xf numFmtId="4" fontId="28" fillId="35" borderId="2" xfId="0" applyNumberFormat="1" applyFont="1" applyFill="1" applyBorder="1"/>
    <xf numFmtId="0" fontId="1" fillId="38" borderId="13" xfId="0" applyFont="1" applyFill="1" applyBorder="1"/>
    <xf numFmtId="0" fontId="1" fillId="38" borderId="13" xfId="0" applyFont="1" applyFill="1" applyBorder="1" applyAlignment="1">
      <alignment wrapText="1"/>
    </xf>
    <xf numFmtId="2" fontId="2" fillId="0" borderId="6" xfId="0" applyNumberFormat="1" applyFont="1" applyBorder="1" applyAlignment="1">
      <alignment vertical="top" textRotation="90" wrapText="1"/>
    </xf>
    <xf numFmtId="2" fontId="2" fillId="0" borderId="6" xfId="0" applyNumberFormat="1" applyFont="1" applyBorder="1" applyAlignment="1">
      <alignment horizontal="center" vertical="top"/>
    </xf>
    <xf numFmtId="2" fontId="7" fillId="38" borderId="2" xfId="0" applyNumberFormat="1" applyFont="1" applyFill="1" applyBorder="1" applyAlignment="1">
      <alignment vertical="top" wrapText="1"/>
    </xf>
    <xf numFmtId="2" fontId="7" fillId="38" borderId="6" xfId="0" applyNumberFormat="1" applyFont="1" applyFill="1" applyBorder="1" applyAlignment="1">
      <alignment horizontal="center" vertical="top" wrapText="1"/>
    </xf>
    <xf numFmtId="2" fontId="1" fillId="34" borderId="7" xfId="0" applyNumberFormat="1" applyFont="1" applyFill="1" applyBorder="1" applyAlignment="1">
      <alignment horizontal="center" vertical="top" wrapText="1"/>
    </xf>
    <xf numFmtId="0" fontId="1" fillId="38" borderId="2" xfId="0" applyFont="1" applyFill="1" applyBorder="1" applyAlignment="1">
      <alignment horizontal="center" wrapText="1"/>
    </xf>
    <xf numFmtId="0" fontId="2" fillId="33" borderId="5" xfId="0" applyFont="1" applyFill="1" applyBorder="1" applyAlignment="1">
      <alignment horizontal="center" wrapText="1"/>
    </xf>
    <xf numFmtId="4" fontId="2" fillId="41" borderId="2" xfId="0" applyNumberFormat="1" applyFont="1" applyFill="1" applyBorder="1"/>
    <xf numFmtId="164" fontId="27" fillId="33" borderId="2" xfId="0" applyNumberFormat="1" applyFont="1" applyFill="1" applyBorder="1"/>
    <xf numFmtId="164" fontId="27" fillId="39" borderId="2" xfId="0" applyNumberFormat="1" applyFont="1" applyFill="1" applyBorder="1"/>
    <xf numFmtId="164" fontId="8" fillId="0" borderId="0" xfId="0" applyNumberFormat="1" applyFont="1"/>
    <xf numFmtId="4" fontId="27" fillId="38" borderId="2" xfId="0" applyNumberFormat="1" applyFont="1" applyFill="1" applyBorder="1" applyAlignment="1">
      <alignment horizontal="center"/>
    </xf>
    <xf numFmtId="4" fontId="27" fillId="38" borderId="2" xfId="0" applyNumberFormat="1" applyFont="1" applyFill="1" applyBorder="1"/>
    <xf numFmtId="164" fontId="27" fillId="34" borderId="2" xfId="0" applyNumberFormat="1" applyFont="1" applyFill="1" applyBorder="1"/>
    <xf numFmtId="2" fontId="2" fillId="38" borderId="2" xfId="0" applyNumberFormat="1" applyFont="1" applyFill="1" applyBorder="1" applyAlignment="1">
      <alignment horizontal="right" vertical="top" wrapText="1"/>
    </xf>
    <xf numFmtId="0" fontId="0" fillId="34" borderId="0" xfId="0" applyFill="1"/>
    <xf numFmtId="164" fontId="2" fillId="34" borderId="0" xfId="0" applyNumberFormat="1" applyFont="1" applyFill="1"/>
    <xf numFmtId="0" fontId="31" fillId="38" borderId="2" xfId="0" applyFont="1" applyFill="1" applyBorder="1" applyAlignment="1">
      <alignment wrapText="1"/>
    </xf>
    <xf numFmtId="0" fontId="27" fillId="0" borderId="0" xfId="0" applyFont="1"/>
    <xf numFmtId="0" fontId="31" fillId="35" borderId="7" xfId="0" applyFont="1" applyFill="1" applyBorder="1" applyAlignment="1">
      <alignment wrapText="1"/>
    </xf>
    <xf numFmtId="2" fontId="2" fillId="35" borderId="12" xfId="0" applyNumberFormat="1" applyFont="1" applyFill="1" applyBorder="1" applyAlignment="1">
      <alignment horizontal="center" vertical="top"/>
    </xf>
    <xf numFmtId="2" fontId="2" fillId="35" borderId="14" xfId="0" applyNumberFormat="1" applyFont="1" applyFill="1" applyBorder="1" applyAlignment="1">
      <alignment horizontal="center" vertical="top"/>
    </xf>
    <xf numFmtId="2" fontId="2" fillId="35" borderId="6" xfId="0" applyNumberFormat="1" applyFont="1" applyFill="1" applyBorder="1" applyAlignment="1">
      <alignment horizontal="center" vertical="top"/>
    </xf>
    <xf numFmtId="2" fontId="2" fillId="35" borderId="2" xfId="0" applyNumberFormat="1" applyFont="1" applyFill="1" applyBorder="1" applyAlignment="1">
      <alignment horizontal="right" vertical="top" wrapText="1"/>
    </xf>
    <xf numFmtId="2" fontId="7" fillId="35" borderId="2" xfId="0" applyNumberFormat="1" applyFont="1" applyFill="1" applyBorder="1" applyAlignment="1">
      <alignment vertical="top" wrapText="1"/>
    </xf>
    <xf numFmtId="2" fontId="7" fillId="35" borderId="6" xfId="0" applyNumberFormat="1" applyFont="1" applyFill="1" applyBorder="1" applyAlignment="1">
      <alignment horizontal="center" vertical="top" wrapText="1"/>
    </xf>
    <xf numFmtId="0" fontId="0" fillId="0" borderId="0" xfId="0" applyAlignment="1"/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2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left" wrapText="1"/>
    </xf>
    <xf numFmtId="2" fontId="7" fillId="0" borderId="4" xfId="0" applyNumberFormat="1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textRotation="90" wrapText="1"/>
    </xf>
    <xf numFmtId="2" fontId="7" fillId="0" borderId="3" xfId="0" applyNumberFormat="1" applyFont="1" applyBorder="1" applyAlignment="1">
      <alignment horizontal="left" textRotation="90" wrapText="1"/>
    </xf>
    <xf numFmtId="2" fontId="7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2" fillId="37" borderId="7" xfId="0" applyNumberFormat="1" applyFont="1" applyFill="1" applyBorder="1" applyAlignment="1">
      <alignment horizontal="center"/>
    </xf>
    <xf numFmtId="164" fontId="2" fillId="37" borderId="5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2" fillId="36" borderId="2" xfId="0" applyFont="1" applyFill="1" applyBorder="1" applyAlignment="1">
      <alignment horizontal="center" wrapText="1"/>
    </xf>
    <xf numFmtId="0" fontId="0" fillId="37" borderId="5" xfId="0" applyFill="1" applyBorder="1"/>
    <xf numFmtId="2" fontId="7" fillId="0" borderId="7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1" fillId="39" borderId="7" xfId="0" applyFont="1" applyFill="1" applyBorder="1" applyAlignment="1">
      <alignment horizontal="center" wrapText="1"/>
    </xf>
    <xf numFmtId="0" fontId="1" fillId="39" borderId="8" xfId="0" applyFont="1" applyFill="1" applyBorder="1" applyAlignment="1">
      <alignment horizontal="center" wrapText="1"/>
    </xf>
    <xf numFmtId="0" fontId="1" fillId="39" borderId="5" xfId="0" applyFont="1" applyFill="1" applyBorder="1" applyAlignment="1">
      <alignment horizontal="center" wrapText="1"/>
    </xf>
    <xf numFmtId="0" fontId="3" fillId="38" borderId="8" xfId="0" applyFont="1" applyFill="1" applyBorder="1" applyAlignment="1">
      <alignment horizontal="center" wrapText="1"/>
    </xf>
    <xf numFmtId="0" fontId="3" fillId="38" borderId="5" xfId="0" applyFont="1" applyFill="1" applyBorder="1" applyAlignment="1">
      <alignment horizontal="center" wrapText="1"/>
    </xf>
    <xf numFmtId="2" fontId="1" fillId="34" borderId="7" xfId="0" applyNumberFormat="1" applyFont="1" applyFill="1" applyBorder="1" applyAlignment="1">
      <alignment horizontal="center" vertical="top" wrapText="1"/>
    </xf>
    <xf numFmtId="2" fontId="1" fillId="34" borderId="8" xfId="0" applyNumberFormat="1" applyFont="1" applyFill="1" applyBorder="1" applyAlignment="1">
      <alignment horizontal="center" vertical="top" wrapText="1"/>
    </xf>
    <xf numFmtId="2" fontId="1" fillId="34" borderId="5" xfId="0" applyNumberFormat="1" applyFont="1" applyFill="1" applyBorder="1" applyAlignment="1">
      <alignment horizontal="center" vertical="top" wrapText="1"/>
    </xf>
    <xf numFmtId="0" fontId="2" fillId="38" borderId="8" xfId="0" applyFont="1" applyFill="1" applyBorder="1" applyAlignment="1">
      <alignment horizontal="center" wrapText="1"/>
    </xf>
    <xf numFmtId="0" fontId="2" fillId="38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vertical="top" wrapText="1"/>
    </xf>
    <xf numFmtId="164" fontId="27" fillId="35" borderId="7" xfId="0" applyNumberFormat="1" applyFont="1" applyFill="1" applyBorder="1" applyAlignment="1">
      <alignment horizontal="center"/>
    </xf>
    <xf numFmtId="164" fontId="27" fillId="35" borderId="5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 2" xfId="38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R48"/>
  <sheetViews>
    <sheetView tabSelected="1" zoomScaleNormal="100" workbookViewId="0">
      <selection activeCell="S9" sqref="S9"/>
    </sheetView>
  </sheetViews>
  <sheetFormatPr defaultRowHeight="12.75" x14ac:dyDescent="0.2"/>
  <cols>
    <col min="4" max="4" width="10.140625" customWidth="1"/>
    <col min="17" max="17" width="11.85546875" customWidth="1"/>
    <col min="18" max="18" width="10.140625" bestFit="1" customWidth="1"/>
  </cols>
  <sheetData>
    <row r="2" spans="1:18" ht="15.75" x14ac:dyDescent="0.25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x14ac:dyDescent="0.2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8" x14ac:dyDescent="0.2">
      <c r="A4" s="57"/>
      <c r="B4" s="58"/>
      <c r="C4" s="58"/>
      <c r="D4" s="58"/>
      <c r="E4" s="59"/>
      <c r="F4" s="60" t="s">
        <v>19</v>
      </c>
      <c r="G4" s="61"/>
      <c r="H4" s="61"/>
      <c r="I4" s="61"/>
      <c r="J4" s="61"/>
      <c r="K4" s="61"/>
      <c r="L4" s="61"/>
      <c r="M4" s="61"/>
      <c r="N4" s="61"/>
      <c r="O4" s="61"/>
      <c r="P4" s="62"/>
      <c r="Q4" s="3"/>
    </row>
    <row r="5" spans="1:18" x14ac:dyDescent="0.2">
      <c r="A5" s="24"/>
      <c r="B5" s="63" t="s">
        <v>20</v>
      </c>
      <c r="C5" s="64"/>
      <c r="D5" s="64"/>
      <c r="E5" s="65"/>
      <c r="F5" s="66" t="s">
        <v>5</v>
      </c>
      <c r="G5" s="67"/>
      <c r="H5" s="67"/>
      <c r="I5" s="67"/>
      <c r="J5" s="67"/>
      <c r="K5" s="67"/>
      <c r="L5" s="67"/>
      <c r="M5" s="67"/>
      <c r="N5" s="68" t="s">
        <v>21</v>
      </c>
      <c r="O5" s="69"/>
      <c r="P5" s="72" t="s">
        <v>22</v>
      </c>
      <c r="Q5" s="75" t="s">
        <v>9</v>
      </c>
    </row>
    <row r="6" spans="1:18" x14ac:dyDescent="0.2">
      <c r="A6" s="25"/>
      <c r="B6" s="78" t="s">
        <v>23</v>
      </c>
      <c r="C6" s="78" t="s">
        <v>7</v>
      </c>
      <c r="D6" s="78" t="s">
        <v>50</v>
      </c>
      <c r="E6" s="84" t="s">
        <v>6</v>
      </c>
      <c r="F6" s="53" t="s">
        <v>24</v>
      </c>
      <c r="G6" s="53" t="s">
        <v>56</v>
      </c>
      <c r="H6" s="53" t="s">
        <v>25</v>
      </c>
      <c r="I6" s="53" t="s">
        <v>26</v>
      </c>
      <c r="J6" s="53" t="s">
        <v>27</v>
      </c>
      <c r="K6" s="53" t="s">
        <v>57</v>
      </c>
      <c r="L6" s="80" t="s">
        <v>28</v>
      </c>
      <c r="M6" s="81"/>
      <c r="N6" s="70"/>
      <c r="O6" s="71"/>
      <c r="P6" s="73"/>
      <c r="Q6" s="76"/>
    </row>
    <row r="7" spans="1:18" ht="129.75" x14ac:dyDescent="0.2">
      <c r="A7" s="8"/>
      <c r="B7" s="79"/>
      <c r="C7" s="79"/>
      <c r="D7" s="79"/>
      <c r="E7" s="85"/>
      <c r="F7" s="54"/>
      <c r="G7" s="54"/>
      <c r="H7" s="54"/>
      <c r="I7" s="54"/>
      <c r="J7" s="54"/>
      <c r="K7" s="54"/>
      <c r="L7" s="26" t="s">
        <v>51</v>
      </c>
      <c r="M7" s="26" t="s">
        <v>53</v>
      </c>
      <c r="N7" s="7" t="s">
        <v>29</v>
      </c>
      <c r="O7" s="7" t="s">
        <v>30</v>
      </c>
      <c r="P7" s="74"/>
      <c r="Q7" s="77"/>
    </row>
    <row r="8" spans="1:18" x14ac:dyDescent="0.2">
      <c r="A8" s="43" t="s">
        <v>52</v>
      </c>
      <c r="B8" s="27"/>
      <c r="C8" s="27"/>
      <c r="D8" s="27"/>
      <c r="E8" s="27">
        <v>16.5</v>
      </c>
      <c r="F8" s="40">
        <v>1.3</v>
      </c>
      <c r="G8" s="40">
        <v>1.91</v>
      </c>
      <c r="H8" s="40">
        <v>2.85</v>
      </c>
      <c r="I8" s="40">
        <v>0.24</v>
      </c>
      <c r="J8" s="40">
        <v>1.2</v>
      </c>
      <c r="K8" s="40">
        <v>2.2000000000000002</v>
      </c>
      <c r="L8" s="40">
        <v>0</v>
      </c>
      <c r="M8" s="40">
        <v>0</v>
      </c>
      <c r="N8" s="28">
        <v>2.6</v>
      </c>
      <c r="O8" s="28">
        <v>2.6</v>
      </c>
      <c r="P8" s="29">
        <v>1.6</v>
      </c>
      <c r="Q8" s="9">
        <f>F8+G8+H8+I8+J8+K8+L8+M8+N8+O8+P8</f>
        <v>16.5</v>
      </c>
    </row>
    <row r="9" spans="1:18" x14ac:dyDescent="0.2">
      <c r="A9" s="45" t="s">
        <v>59</v>
      </c>
      <c r="B9" s="46"/>
      <c r="C9" s="46"/>
      <c r="D9" s="47"/>
      <c r="E9" s="48"/>
      <c r="F9" s="49">
        <v>1.3</v>
      </c>
      <c r="G9" s="49">
        <v>1.91</v>
      </c>
      <c r="H9" s="49">
        <v>3.2</v>
      </c>
      <c r="I9" s="49">
        <v>0.24</v>
      </c>
      <c r="J9" s="49">
        <v>2</v>
      </c>
      <c r="K9" s="49">
        <v>3</v>
      </c>
      <c r="L9" s="49">
        <v>0</v>
      </c>
      <c r="M9" s="49">
        <v>0.4</v>
      </c>
      <c r="N9" s="50">
        <v>2.8</v>
      </c>
      <c r="O9" s="50">
        <v>2.8</v>
      </c>
      <c r="P9" s="51">
        <v>1.85</v>
      </c>
      <c r="Q9" s="51">
        <f>SUM(F9:P9)</f>
        <v>19.500000000000004</v>
      </c>
    </row>
    <row r="10" spans="1:18" ht="22.5" x14ac:dyDescent="0.2">
      <c r="A10" s="100" t="s">
        <v>31</v>
      </c>
      <c r="B10" s="101"/>
      <c r="C10" s="101"/>
      <c r="D10" s="102"/>
      <c r="E10" s="37">
        <v>6927.6</v>
      </c>
      <c r="F10" s="80" t="s">
        <v>32</v>
      </c>
      <c r="G10" s="103"/>
      <c r="H10" s="103"/>
      <c r="I10" s="103"/>
      <c r="J10" s="103"/>
      <c r="K10" s="103"/>
      <c r="L10" s="103"/>
      <c r="M10" s="81"/>
      <c r="N10" s="88" t="s">
        <v>33</v>
      </c>
      <c r="O10" s="89"/>
      <c r="P10" s="9" t="s">
        <v>34</v>
      </c>
      <c r="Q10" s="9"/>
    </row>
    <row r="11" spans="1:18" x14ac:dyDescent="0.2">
      <c r="A11" s="90" t="s">
        <v>35</v>
      </c>
      <c r="B11" s="91"/>
      <c r="C11" s="91"/>
      <c r="D11" s="91"/>
      <c r="E11" s="92"/>
      <c r="F11" s="10">
        <f>F8*E10</f>
        <v>9005.880000000001</v>
      </c>
      <c r="G11" s="10">
        <f>E10*G8</f>
        <v>13231.716</v>
      </c>
      <c r="H11" s="10">
        <f>H9*E10</f>
        <v>22168.320000000003</v>
      </c>
      <c r="I11" s="10">
        <f>I8*E10</f>
        <v>1662.624</v>
      </c>
      <c r="J11" s="10">
        <f>J9*E10</f>
        <v>13855.2</v>
      </c>
      <c r="K11" s="10">
        <f>K9*E10</f>
        <v>20782.800000000003</v>
      </c>
      <c r="L11" s="10">
        <v>0</v>
      </c>
      <c r="M11" s="10">
        <f>M9*E10</f>
        <v>2771.0400000000004</v>
      </c>
      <c r="N11" s="10">
        <f>N9*E10</f>
        <v>19397.28</v>
      </c>
      <c r="O11" s="10">
        <f>O9*E10</f>
        <v>19397.28</v>
      </c>
      <c r="P11" s="10">
        <f>P9*E10</f>
        <v>12816.060000000001</v>
      </c>
      <c r="Q11" s="10">
        <f>SUM(F11:P11)</f>
        <v>135088.20000000001</v>
      </c>
    </row>
    <row r="12" spans="1:18" x14ac:dyDescent="0.2">
      <c r="A12" s="93" t="s">
        <v>36</v>
      </c>
      <c r="B12" s="93"/>
      <c r="C12" s="93"/>
      <c r="D12" s="93"/>
      <c r="E12" s="94"/>
      <c r="F12" s="95" t="s">
        <v>37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8" x14ac:dyDescent="0.2">
      <c r="A13" s="98" t="s">
        <v>38</v>
      </c>
      <c r="B13" s="98"/>
      <c r="C13" s="98"/>
      <c r="D13" s="99"/>
      <c r="E13" s="38">
        <v>20503.407999999821</v>
      </c>
      <c r="F13" s="30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8" x14ac:dyDescent="0.2">
      <c r="A14" s="31"/>
      <c r="B14" s="86" t="s">
        <v>49</v>
      </c>
      <c r="C14" s="86"/>
      <c r="D14" s="32" t="s">
        <v>36</v>
      </c>
      <c r="E14" s="33" t="s">
        <v>18</v>
      </c>
      <c r="F14" s="30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3"/>
    </row>
    <row r="15" spans="1:18" x14ac:dyDescent="0.2">
      <c r="A15" s="14" t="s">
        <v>39</v>
      </c>
      <c r="B15" s="82">
        <v>136754.81</v>
      </c>
      <c r="C15" s="87"/>
      <c r="D15" s="34">
        <v>107136.81</v>
      </c>
      <c r="E15" s="20"/>
      <c r="F15" s="15">
        <f>F8*E10</f>
        <v>9005.880000000001</v>
      </c>
      <c r="G15" s="15">
        <v>13208.242</v>
      </c>
      <c r="H15" s="16">
        <f>H8*E10</f>
        <v>19743.66</v>
      </c>
      <c r="I15" s="15">
        <v>3723.2</v>
      </c>
      <c r="J15" s="15">
        <v>8313.1200000000008</v>
      </c>
      <c r="K15" s="15">
        <f>K8*E10</f>
        <v>15240.720000000001</v>
      </c>
      <c r="L15" s="15">
        <f>15966.76+5773.46</f>
        <v>21740.22</v>
      </c>
      <c r="M15" s="15">
        <v>0</v>
      </c>
      <c r="N15" s="35">
        <f>3880+145136</f>
        <v>149016</v>
      </c>
      <c r="O15" s="35">
        <v>0</v>
      </c>
      <c r="P15" s="15">
        <f>P8*E10</f>
        <v>11084.160000000002</v>
      </c>
      <c r="Q15" s="17">
        <f t="shared" ref="Q15:Q26" si="0">SUM(F15:P15)</f>
        <v>251075.20200000002</v>
      </c>
      <c r="R15" s="1"/>
    </row>
    <row r="16" spans="1:18" x14ac:dyDescent="0.2">
      <c r="A16" s="14" t="s">
        <v>40</v>
      </c>
      <c r="B16" s="82">
        <v>136045.54999999999</v>
      </c>
      <c r="C16" s="83"/>
      <c r="D16" s="34">
        <f>127064.49+400</f>
        <v>127464.49</v>
      </c>
      <c r="E16" s="20"/>
      <c r="F16" s="15">
        <f>F8*E10</f>
        <v>9005.880000000001</v>
      </c>
      <c r="G16" s="15">
        <v>13208.242</v>
      </c>
      <c r="H16" s="16">
        <f>E10*H8</f>
        <v>19743.66</v>
      </c>
      <c r="I16" s="15">
        <v>3723.2</v>
      </c>
      <c r="J16" s="15">
        <v>8313.1200000000008</v>
      </c>
      <c r="K16" s="15">
        <f>E10*K8</f>
        <v>15240.720000000001</v>
      </c>
      <c r="L16" s="15">
        <f>15688.27+4144.14</f>
        <v>19832.41</v>
      </c>
      <c r="M16" s="15">
        <v>0</v>
      </c>
      <c r="N16" s="35">
        <f>576+3486+1738</f>
        <v>5800</v>
      </c>
      <c r="O16" s="35">
        <v>0</v>
      </c>
      <c r="P16" s="15">
        <v>11084.160000000002</v>
      </c>
      <c r="Q16" s="17">
        <f t="shared" si="0"/>
        <v>105951.39200000002</v>
      </c>
      <c r="R16" s="1"/>
    </row>
    <row r="17" spans="1:18" x14ac:dyDescent="0.2">
      <c r="A17" s="14" t="s">
        <v>1</v>
      </c>
      <c r="B17" s="82">
        <v>134137.69</v>
      </c>
      <c r="C17" s="83"/>
      <c r="D17" s="34">
        <v>138825.35999999999</v>
      </c>
      <c r="E17" s="20"/>
      <c r="F17" s="15">
        <v>9005.880000000001</v>
      </c>
      <c r="G17" s="15">
        <v>13208.242</v>
      </c>
      <c r="H17" s="16">
        <v>19743.66</v>
      </c>
      <c r="I17" s="15">
        <v>3723.2</v>
      </c>
      <c r="J17" s="15">
        <v>8313.1200000000008</v>
      </c>
      <c r="K17" s="15">
        <v>15240.720000000001</v>
      </c>
      <c r="L17" s="15">
        <f>9283+10039.04</f>
        <v>19322.04</v>
      </c>
      <c r="M17" s="15">
        <v>0</v>
      </c>
      <c r="N17" s="35">
        <f>714+10020+18548</f>
        <v>29282</v>
      </c>
      <c r="O17" s="35">
        <v>5223</v>
      </c>
      <c r="P17" s="15">
        <v>11084.160000000002</v>
      </c>
      <c r="Q17" s="17">
        <f t="shared" si="0"/>
        <v>134146.02200000003</v>
      </c>
      <c r="R17" s="1"/>
    </row>
    <row r="18" spans="1:18" x14ac:dyDescent="0.2">
      <c r="A18" s="14" t="s">
        <v>41</v>
      </c>
      <c r="B18" s="82">
        <v>133627.16</v>
      </c>
      <c r="C18" s="83"/>
      <c r="D18" s="34">
        <v>135047.62</v>
      </c>
      <c r="E18" s="20"/>
      <c r="F18" s="15">
        <v>9005.880000000001</v>
      </c>
      <c r="G18" s="15">
        <v>13208.242</v>
      </c>
      <c r="H18" s="16">
        <v>19743.66</v>
      </c>
      <c r="I18" s="15">
        <v>3723.2</v>
      </c>
      <c r="J18" s="15">
        <v>8313.1200000000008</v>
      </c>
      <c r="K18" s="15">
        <v>15240.720000000001</v>
      </c>
      <c r="L18" s="15">
        <f>12253.56+8842.73</f>
        <v>21096.29</v>
      </c>
      <c r="M18" s="15">
        <v>0</v>
      </c>
      <c r="N18" s="35">
        <v>0</v>
      </c>
      <c r="O18" s="35">
        <v>0</v>
      </c>
      <c r="P18" s="15">
        <v>11084.160000000002</v>
      </c>
      <c r="Q18" s="17">
        <f t="shared" si="0"/>
        <v>101415.27200000003</v>
      </c>
      <c r="R18" s="1"/>
    </row>
    <row r="19" spans="1:18" x14ac:dyDescent="0.2">
      <c r="A19" s="14" t="s">
        <v>2</v>
      </c>
      <c r="B19" s="82">
        <v>135401.38</v>
      </c>
      <c r="C19" s="83"/>
      <c r="D19" s="34">
        <v>121123.85</v>
      </c>
      <c r="E19" s="20"/>
      <c r="F19" s="15">
        <v>9005.880000000001</v>
      </c>
      <c r="G19" s="15">
        <v>13208.242</v>
      </c>
      <c r="H19" s="16">
        <v>19743.66</v>
      </c>
      <c r="I19" s="15">
        <v>0</v>
      </c>
      <c r="J19" s="15">
        <v>8313.1200000000008</v>
      </c>
      <c r="K19" s="15">
        <v>15240.720000000001</v>
      </c>
      <c r="L19" s="15">
        <f>10025.64+1839.83118</f>
        <v>11865.471179999999</v>
      </c>
      <c r="M19" s="39">
        <v>13661.2</v>
      </c>
      <c r="N19" s="35">
        <v>7057</v>
      </c>
      <c r="O19" s="35">
        <v>23761</v>
      </c>
      <c r="P19" s="15">
        <v>11084.160000000002</v>
      </c>
      <c r="Q19" s="17">
        <f t="shared" si="0"/>
        <v>132940.45318000001</v>
      </c>
      <c r="R19" s="1"/>
    </row>
    <row r="20" spans="1:18" x14ac:dyDescent="0.2">
      <c r="A20" s="14" t="s">
        <v>3</v>
      </c>
      <c r="B20" s="82">
        <v>126171.71</v>
      </c>
      <c r="C20" s="83"/>
      <c r="D20" s="34">
        <v>120232.11</v>
      </c>
      <c r="E20" s="20"/>
      <c r="F20" s="15">
        <v>9005.880000000001</v>
      </c>
      <c r="G20" s="15">
        <v>13208.242</v>
      </c>
      <c r="H20" s="16">
        <v>19743.66</v>
      </c>
      <c r="I20" s="15">
        <v>0</v>
      </c>
      <c r="J20" s="15">
        <v>8313.1200000000008</v>
      </c>
      <c r="K20" s="15">
        <v>15240.720000000001</v>
      </c>
      <c r="L20" s="15">
        <f>16616.57+2434.027</f>
        <v>19050.597000000002</v>
      </c>
      <c r="M20" s="39">
        <f>5000+207</f>
        <v>5207</v>
      </c>
      <c r="N20" s="35">
        <v>31927</v>
      </c>
      <c r="O20" s="35">
        <v>0</v>
      </c>
      <c r="P20" s="15">
        <v>11084.160000000002</v>
      </c>
      <c r="Q20" s="17">
        <f t="shared" si="0"/>
        <v>132780.37900000002</v>
      </c>
      <c r="R20" s="1"/>
    </row>
    <row r="21" spans="1:18" x14ac:dyDescent="0.2">
      <c r="A21" s="14" t="s">
        <v>4</v>
      </c>
      <c r="B21" s="82">
        <v>154139.46</v>
      </c>
      <c r="C21" s="83"/>
      <c r="D21" s="34">
        <v>135306.57999999999</v>
      </c>
      <c r="E21" s="20"/>
      <c r="F21" s="15">
        <v>9005.880000000001</v>
      </c>
      <c r="G21" s="15">
        <v>13208.242</v>
      </c>
      <c r="H21" s="16">
        <v>22168.320000000003</v>
      </c>
      <c r="I21" s="15">
        <v>0</v>
      </c>
      <c r="J21" s="15">
        <f>E10*J9</f>
        <v>13855.2</v>
      </c>
      <c r="K21" s="15">
        <v>20782.800000000003</v>
      </c>
      <c r="L21" s="15">
        <f>1148.52+10813.64</f>
        <v>11962.16</v>
      </c>
      <c r="M21" s="15">
        <v>2500</v>
      </c>
      <c r="N21" s="35">
        <f>576+768</f>
        <v>1344</v>
      </c>
      <c r="O21" s="35">
        <v>2164</v>
      </c>
      <c r="P21" s="15">
        <f>P9*E10</f>
        <v>12816.060000000001</v>
      </c>
      <c r="Q21" s="17">
        <f t="shared" si="0"/>
        <v>109806.66200000001</v>
      </c>
      <c r="R21" s="1"/>
    </row>
    <row r="22" spans="1:18" x14ac:dyDescent="0.2">
      <c r="A22" s="14" t="s">
        <v>11</v>
      </c>
      <c r="B22" s="82">
        <v>147050.03</v>
      </c>
      <c r="C22" s="83"/>
      <c r="D22" s="34">
        <v>144304.25</v>
      </c>
      <c r="E22" s="20"/>
      <c r="F22" s="15">
        <v>9005.880000000001</v>
      </c>
      <c r="G22" s="15">
        <v>13208.242</v>
      </c>
      <c r="H22" s="16">
        <v>22168.320000000003</v>
      </c>
      <c r="I22" s="15">
        <v>0</v>
      </c>
      <c r="J22" s="15">
        <v>13855.2</v>
      </c>
      <c r="K22" s="15">
        <v>20782.800000000003</v>
      </c>
      <c r="L22" s="15">
        <f>16844.96+16273.4</f>
        <v>33118.36</v>
      </c>
      <c r="M22" s="15">
        <f>600+6830.6+4831.14</f>
        <v>12261.740000000002</v>
      </c>
      <c r="N22" s="35">
        <f>3635+576+203</f>
        <v>4414</v>
      </c>
      <c r="O22" s="35">
        <v>0</v>
      </c>
      <c r="P22" s="15">
        <v>12816.060000000001</v>
      </c>
      <c r="Q22" s="17">
        <f t="shared" si="0"/>
        <v>141630.60200000001</v>
      </c>
      <c r="R22" s="1"/>
    </row>
    <row r="23" spans="1:18" x14ac:dyDescent="0.2">
      <c r="A23" s="14" t="s">
        <v>42</v>
      </c>
      <c r="B23" s="82">
        <v>168206.25</v>
      </c>
      <c r="C23" s="83"/>
      <c r="D23" s="34">
        <v>134011.82</v>
      </c>
      <c r="E23" s="20"/>
      <c r="F23" s="15">
        <v>9005.880000000001</v>
      </c>
      <c r="G23" s="15">
        <v>13208.242</v>
      </c>
      <c r="H23" s="16">
        <v>22168.320000000003</v>
      </c>
      <c r="I23" s="15">
        <v>0</v>
      </c>
      <c r="J23" s="15">
        <v>13855.2</v>
      </c>
      <c r="K23" s="15">
        <v>20782.800000000003</v>
      </c>
      <c r="L23" s="15">
        <f>20673.36+10068.7598</f>
        <v>30742.1198</v>
      </c>
      <c r="M23" s="15">
        <v>14166</v>
      </c>
      <c r="N23" s="35">
        <v>2004</v>
      </c>
      <c r="O23" s="35">
        <v>0</v>
      </c>
      <c r="P23" s="15">
        <v>12816.060000000001</v>
      </c>
      <c r="Q23" s="17">
        <f t="shared" si="0"/>
        <v>138748.62180000002</v>
      </c>
      <c r="R23" s="1"/>
    </row>
    <row r="24" spans="1:18" x14ac:dyDescent="0.2">
      <c r="A24" s="14" t="s">
        <v>43</v>
      </c>
      <c r="B24" s="82">
        <v>165830.10999999999</v>
      </c>
      <c r="C24" s="83"/>
      <c r="D24" s="34">
        <v>152771.85</v>
      </c>
      <c r="E24" s="20"/>
      <c r="F24" s="15">
        <v>9005.880000000001</v>
      </c>
      <c r="G24" s="15">
        <v>13208.242</v>
      </c>
      <c r="H24" s="16">
        <v>22168.320000000003</v>
      </c>
      <c r="I24" s="15">
        <v>2100</v>
      </c>
      <c r="J24" s="15">
        <v>13855.2</v>
      </c>
      <c r="K24" s="15">
        <v>20782.800000000003</v>
      </c>
      <c r="L24" s="15">
        <f>11772.33+4754.72025</f>
        <v>16527.05025</v>
      </c>
      <c r="M24" s="15">
        <v>22005</v>
      </c>
      <c r="N24" s="35">
        <f>501+544</f>
        <v>1045</v>
      </c>
      <c r="O24" s="35">
        <f>1098</f>
        <v>1098</v>
      </c>
      <c r="P24" s="15">
        <v>12816.060000000001</v>
      </c>
      <c r="Q24" s="17">
        <f t="shared" si="0"/>
        <v>134611.55225000001</v>
      </c>
      <c r="R24" s="1"/>
    </row>
    <row r="25" spans="1:18" x14ac:dyDescent="0.2">
      <c r="A25" s="14" t="s">
        <v>44</v>
      </c>
      <c r="B25" s="82">
        <v>151615.37</v>
      </c>
      <c r="C25" s="83"/>
      <c r="D25" s="34">
        <v>173541.98</v>
      </c>
      <c r="E25" s="20"/>
      <c r="F25" s="15">
        <v>9005.880000000001</v>
      </c>
      <c r="G25" s="15">
        <v>13208.242</v>
      </c>
      <c r="H25" s="16">
        <v>22168.320000000003</v>
      </c>
      <c r="I25" s="15">
        <v>4200</v>
      </c>
      <c r="J25" s="15">
        <v>13855.2</v>
      </c>
      <c r="K25" s="15">
        <v>20782.800000000003</v>
      </c>
      <c r="L25" s="15">
        <f>11293.78+12092.71875</f>
        <v>23386.498749999999</v>
      </c>
      <c r="M25" s="15">
        <v>0</v>
      </c>
      <c r="N25" s="35">
        <f>576+778</f>
        <v>1354</v>
      </c>
      <c r="O25" s="35">
        <v>0</v>
      </c>
      <c r="P25" s="15">
        <v>12816.060000000001</v>
      </c>
      <c r="Q25" s="17">
        <f t="shared" si="0"/>
        <v>120777.00075000001</v>
      </c>
      <c r="R25" s="1"/>
    </row>
    <row r="26" spans="1:18" x14ac:dyDescent="0.2">
      <c r="A26" s="14" t="s">
        <v>45</v>
      </c>
      <c r="B26" s="82">
        <v>158475.09</v>
      </c>
      <c r="C26" s="83"/>
      <c r="D26" s="34">
        <v>147028.48000000001</v>
      </c>
      <c r="E26" s="20"/>
      <c r="F26" s="15">
        <v>9005.880000000001</v>
      </c>
      <c r="G26" s="15">
        <v>13208.242</v>
      </c>
      <c r="H26" s="16">
        <v>22168.320000000003</v>
      </c>
      <c r="I26" s="15">
        <v>4200</v>
      </c>
      <c r="J26" s="15">
        <v>13855.2</v>
      </c>
      <c r="K26" s="15">
        <v>20782.800000000003</v>
      </c>
      <c r="L26" s="15">
        <f>3338.56+4659.70831</f>
        <v>7998.2683099999995</v>
      </c>
      <c r="M26" s="15">
        <v>6053.24</v>
      </c>
      <c r="N26" s="35">
        <f>4818+576</f>
        <v>5394</v>
      </c>
      <c r="O26" s="35">
        <v>0</v>
      </c>
      <c r="P26" s="15">
        <v>12816.060000000001</v>
      </c>
      <c r="Q26" s="17">
        <f t="shared" si="0"/>
        <v>115482.01031000001</v>
      </c>
    </row>
    <row r="27" spans="1:18" ht="24" x14ac:dyDescent="0.2">
      <c r="A27" s="18" t="s">
        <v>46</v>
      </c>
      <c r="B27" s="82">
        <v>0</v>
      </c>
      <c r="C27" s="83"/>
      <c r="D27" s="34">
        <f>3600+3600+3600+3600</f>
        <v>14400</v>
      </c>
      <c r="E27" s="20"/>
      <c r="F27" s="15"/>
      <c r="G27" s="15"/>
      <c r="H27" s="15"/>
      <c r="I27" s="15"/>
      <c r="J27" s="15"/>
      <c r="K27" s="15"/>
      <c r="L27" s="15"/>
      <c r="M27" s="15"/>
      <c r="N27" s="35"/>
      <c r="O27" s="35"/>
      <c r="P27" s="15"/>
      <c r="Q27" s="17"/>
    </row>
    <row r="28" spans="1:18" x14ac:dyDescent="0.2">
      <c r="A28" s="19" t="s">
        <v>6</v>
      </c>
      <c r="B28" s="104">
        <f>SUM(B15:B27)</f>
        <v>1747454.61</v>
      </c>
      <c r="C28" s="105"/>
      <c r="D28" s="22">
        <f>SUM(D15:D27)</f>
        <v>1651195.2</v>
      </c>
      <c r="E28" s="22"/>
      <c r="F28" s="22">
        <f t="shared" ref="F28:Q28" si="1">SUM(F15:F27)</f>
        <v>108070.56000000004</v>
      </c>
      <c r="G28" s="22">
        <f t="shared" si="1"/>
        <v>158498.90400000001</v>
      </c>
      <c r="H28" s="22">
        <f t="shared" si="1"/>
        <v>251471.88000000003</v>
      </c>
      <c r="I28" s="22">
        <f t="shared" si="1"/>
        <v>25392.799999999999</v>
      </c>
      <c r="J28" s="22">
        <f t="shared" si="1"/>
        <v>133009.92000000001</v>
      </c>
      <c r="K28" s="22">
        <f t="shared" si="1"/>
        <v>216141.12</v>
      </c>
      <c r="L28" s="22">
        <f t="shared" si="1"/>
        <v>236641.48528999998</v>
      </c>
      <c r="M28" s="22">
        <f t="shared" si="1"/>
        <v>75854.180000000008</v>
      </c>
      <c r="N28" s="22">
        <f t="shared" si="1"/>
        <v>238637</v>
      </c>
      <c r="O28" s="22">
        <f t="shared" si="1"/>
        <v>32246</v>
      </c>
      <c r="P28" s="22">
        <f t="shared" si="1"/>
        <v>143401.32</v>
      </c>
      <c r="Q28" s="23">
        <f t="shared" si="1"/>
        <v>1619365.1692899999</v>
      </c>
    </row>
    <row r="29" spans="1:18" x14ac:dyDescent="0.2">
      <c r="A29" s="2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6" t="s">
        <v>47</v>
      </c>
      <c r="P29" s="106">
        <f>SUM(E13+D28-Q28)</f>
        <v>52333.4387099999</v>
      </c>
      <c r="Q29" s="106"/>
    </row>
    <row r="30" spans="1:18" x14ac:dyDescent="0.2">
      <c r="B30" t="s">
        <v>2</v>
      </c>
      <c r="C30">
        <v>13661.2</v>
      </c>
      <c r="D30" t="s">
        <v>48</v>
      </c>
    </row>
    <row r="31" spans="1:18" x14ac:dyDescent="0.2">
      <c r="B31" t="s">
        <v>3</v>
      </c>
      <c r="C31">
        <v>5000</v>
      </c>
      <c r="D31" t="s">
        <v>60</v>
      </c>
      <c r="H31" s="1"/>
      <c r="I31" s="1"/>
      <c r="J31" s="1"/>
      <c r="K31" s="41" t="s">
        <v>0</v>
      </c>
      <c r="L31" s="42">
        <v>15966.76</v>
      </c>
      <c r="M31" s="42" t="s">
        <v>55</v>
      </c>
      <c r="N31" s="42">
        <v>5773.46</v>
      </c>
      <c r="O31" s="42" t="s">
        <v>54</v>
      </c>
      <c r="P31" s="6"/>
      <c r="Q31" s="2"/>
    </row>
    <row r="32" spans="1:18" x14ac:dyDescent="0.2">
      <c r="C32">
        <v>207</v>
      </c>
      <c r="D32" t="s">
        <v>16</v>
      </c>
      <c r="H32" s="1"/>
      <c r="I32" s="1"/>
      <c r="K32" s="41" t="s">
        <v>10</v>
      </c>
      <c r="L32" s="42">
        <v>15688.27</v>
      </c>
      <c r="M32" s="42" t="s">
        <v>55</v>
      </c>
      <c r="N32" s="42">
        <v>4144.1400000000003</v>
      </c>
      <c r="O32" s="42" t="s">
        <v>54</v>
      </c>
      <c r="Q32" s="2"/>
    </row>
    <row r="33" spans="2:18" x14ac:dyDescent="0.2">
      <c r="B33" t="s">
        <v>4</v>
      </c>
      <c r="C33" s="5">
        <v>2500</v>
      </c>
      <c r="D33" t="s">
        <v>61</v>
      </c>
      <c r="H33" s="1"/>
      <c r="K33" s="41" t="s">
        <v>1</v>
      </c>
      <c r="L33" s="42">
        <v>9283</v>
      </c>
      <c r="M33" s="42" t="s">
        <v>55</v>
      </c>
      <c r="N33" s="42">
        <v>10039.040000000001</v>
      </c>
      <c r="O33" s="42" t="s">
        <v>54</v>
      </c>
      <c r="Q33" s="6"/>
    </row>
    <row r="34" spans="2:18" x14ac:dyDescent="0.2">
      <c r="B34" t="s">
        <v>11</v>
      </c>
      <c r="C34" s="5">
        <v>600</v>
      </c>
      <c r="D34" t="s">
        <v>62</v>
      </c>
      <c r="K34" s="41" t="s">
        <v>8</v>
      </c>
      <c r="L34" s="42">
        <v>12253.56</v>
      </c>
      <c r="M34" s="42" t="s">
        <v>55</v>
      </c>
      <c r="N34" s="42">
        <v>8842.73</v>
      </c>
      <c r="O34" s="42" t="s">
        <v>54</v>
      </c>
      <c r="Q34" s="6"/>
    </row>
    <row r="35" spans="2:18" x14ac:dyDescent="0.2">
      <c r="C35" s="5">
        <v>6830.5999999999995</v>
      </c>
      <c r="D35" t="s">
        <v>63</v>
      </c>
      <c r="G35" s="2"/>
      <c r="I35" s="6"/>
      <c r="K35" s="41" t="s">
        <v>2</v>
      </c>
      <c r="L35" s="42">
        <v>10025.64</v>
      </c>
      <c r="M35" s="42" t="s">
        <v>55</v>
      </c>
      <c r="N35" s="42">
        <v>1839.8311799999999</v>
      </c>
      <c r="O35" s="42" t="s">
        <v>54</v>
      </c>
      <c r="Q35" s="6"/>
    </row>
    <row r="36" spans="2:18" x14ac:dyDescent="0.2">
      <c r="C36" s="5">
        <v>4831.1400000000003</v>
      </c>
      <c r="D36" t="s">
        <v>64</v>
      </c>
      <c r="K36" s="41" t="s">
        <v>3</v>
      </c>
      <c r="L36" s="42">
        <v>16616.57</v>
      </c>
      <c r="M36" s="42" t="s">
        <v>55</v>
      </c>
      <c r="N36" s="42">
        <v>2434.027</v>
      </c>
      <c r="O36" s="42" t="s">
        <v>54</v>
      </c>
      <c r="Q36" s="6"/>
    </row>
    <row r="37" spans="2:18" x14ac:dyDescent="0.2">
      <c r="B37" t="s">
        <v>12</v>
      </c>
      <c r="C37" s="5">
        <v>14166</v>
      </c>
      <c r="D37" t="s">
        <v>17</v>
      </c>
      <c r="H37" s="2"/>
      <c r="K37" s="41" t="s">
        <v>4</v>
      </c>
      <c r="L37" s="42">
        <v>1148.52</v>
      </c>
      <c r="M37" s="42" t="s">
        <v>55</v>
      </c>
      <c r="N37" s="42">
        <v>10813.64</v>
      </c>
      <c r="O37" s="42" t="s">
        <v>54</v>
      </c>
    </row>
    <row r="38" spans="2:18" x14ac:dyDescent="0.2">
      <c r="C38" s="5">
        <v>17600</v>
      </c>
      <c r="D38" t="s">
        <v>65</v>
      </c>
      <c r="K38" s="41" t="s">
        <v>11</v>
      </c>
      <c r="L38" s="42">
        <v>16844.96</v>
      </c>
      <c r="M38" s="42" t="s">
        <v>55</v>
      </c>
      <c r="N38" s="42">
        <v>16273.4</v>
      </c>
      <c r="O38" s="42" t="s">
        <v>54</v>
      </c>
    </row>
    <row r="39" spans="2:18" x14ac:dyDescent="0.2">
      <c r="C39" s="5">
        <v>3000</v>
      </c>
      <c r="D39" t="s">
        <v>66</v>
      </c>
      <c r="G39" s="2"/>
      <c r="K39" s="41" t="s">
        <v>12</v>
      </c>
      <c r="L39" s="42">
        <v>20673.36</v>
      </c>
      <c r="M39" s="42" t="s">
        <v>55</v>
      </c>
      <c r="N39" s="42">
        <v>10068.7598</v>
      </c>
      <c r="O39" s="42" t="s">
        <v>54</v>
      </c>
      <c r="P39" s="6"/>
    </row>
    <row r="40" spans="2:18" x14ac:dyDescent="0.2">
      <c r="C40" s="5">
        <v>1405</v>
      </c>
      <c r="D40" t="s">
        <v>67</v>
      </c>
      <c r="K40" s="41" t="s">
        <v>13</v>
      </c>
      <c r="L40" s="42">
        <v>11772.33</v>
      </c>
      <c r="M40" s="42" t="s">
        <v>55</v>
      </c>
      <c r="N40" s="42">
        <v>4754.7202500000003</v>
      </c>
      <c r="O40" s="42" t="s">
        <v>54</v>
      </c>
    </row>
    <row r="41" spans="2:18" x14ac:dyDescent="0.2">
      <c r="B41" s="52" t="s">
        <v>15</v>
      </c>
      <c r="C41" s="5">
        <v>6053.24</v>
      </c>
      <c r="D41" t="s">
        <v>68</v>
      </c>
      <c r="K41" s="41" t="s">
        <v>14</v>
      </c>
      <c r="L41" s="42">
        <v>11293.78</v>
      </c>
      <c r="M41" s="42" t="s">
        <v>55</v>
      </c>
      <c r="N41" s="42">
        <v>12092.71875</v>
      </c>
      <c r="O41" s="42" t="s">
        <v>54</v>
      </c>
      <c r="Q41" s="6"/>
    </row>
    <row r="42" spans="2:18" x14ac:dyDescent="0.2">
      <c r="C42" s="5"/>
      <c r="K42" s="41" t="s">
        <v>15</v>
      </c>
      <c r="L42" s="42">
        <v>3338.56</v>
      </c>
      <c r="M42" s="42" t="s">
        <v>55</v>
      </c>
      <c r="N42" s="42">
        <v>4659.70831</v>
      </c>
      <c r="O42" s="42" t="s">
        <v>54</v>
      </c>
    </row>
    <row r="43" spans="2:18" x14ac:dyDescent="0.2">
      <c r="C43" s="44"/>
      <c r="L43" s="2"/>
      <c r="N43" s="2"/>
      <c r="Q43" s="6"/>
      <c r="R43" s="6"/>
    </row>
    <row r="44" spans="2:18" x14ac:dyDescent="0.2">
      <c r="C44" s="5"/>
    </row>
    <row r="45" spans="2:18" x14ac:dyDescent="0.2">
      <c r="C45" s="5"/>
    </row>
    <row r="46" spans="2:18" x14ac:dyDescent="0.2">
      <c r="C46" s="5"/>
    </row>
    <row r="47" spans="2:18" x14ac:dyDescent="0.2">
      <c r="C47" s="5"/>
    </row>
    <row r="48" spans="2:18" x14ac:dyDescent="0.2">
      <c r="C48" s="5"/>
    </row>
  </sheetData>
  <mergeCells count="43">
    <mergeCell ref="B25:C25"/>
    <mergeCell ref="B24:C24"/>
    <mergeCell ref="B27:C27"/>
    <mergeCell ref="B28:C28"/>
    <mergeCell ref="P29:Q29"/>
    <mergeCell ref="B26:C26"/>
    <mergeCell ref="N10:O10"/>
    <mergeCell ref="A11:E11"/>
    <mergeCell ref="A12:E12"/>
    <mergeCell ref="F12:Q12"/>
    <mergeCell ref="A13:D13"/>
    <mergeCell ref="A10:D10"/>
    <mergeCell ref="F10:M10"/>
    <mergeCell ref="B20:C20"/>
    <mergeCell ref="B21:C21"/>
    <mergeCell ref="B22:C22"/>
    <mergeCell ref="B23:C23"/>
    <mergeCell ref="B15:C15"/>
    <mergeCell ref="B16:C16"/>
    <mergeCell ref="B17:C17"/>
    <mergeCell ref="G6:G7"/>
    <mergeCell ref="B18:C18"/>
    <mergeCell ref="B19:C19"/>
    <mergeCell ref="D6:D7"/>
    <mergeCell ref="E6:E7"/>
    <mergeCell ref="F6:F7"/>
    <mergeCell ref="B14:C14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</mergeCells>
  <pageMargins left="0.43895833333333334" right="0.27770833333333333" top="0.75" bottom="0.75" header="0.3" footer="0.3"/>
  <pageSetup paperSize="9" scale="8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2022-07-14T10:10:10Z</cp:lastPrinted>
  <dcterms:created xsi:type="dcterms:W3CDTF">2007-02-04T12:22:59Z</dcterms:created>
  <dcterms:modified xsi:type="dcterms:W3CDTF">2023-02-20T07:40:21Z</dcterms:modified>
</cp:coreProperties>
</file>