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40" windowHeight="12570" activeTab="2"/>
  </bookViews>
  <sheets>
    <sheet name="Лист1" sheetId="1" r:id="rId1"/>
    <sheet name="Лист2" sheetId="2" r:id="rId2"/>
    <sheet name="2022" sheetId="3" r:id="rId3"/>
  </sheets>
  <definedNames>
    <definedName name="_xlnm.Print_Area" localSheetId="2">'2022'!$A$25:$G$30</definedName>
    <definedName name="_xlnm.Print_Area" localSheetId="0">Лист1!$A$3:$S$25</definedName>
  </definedNames>
  <calcPr calcId="145621"/>
</workbook>
</file>

<file path=xl/calcChain.xml><?xml version="1.0" encoding="utf-8"?>
<calcChain xmlns="http://schemas.openxmlformats.org/spreadsheetml/2006/main">
  <c r="O22" i="3" l="1"/>
  <c r="Q23" i="3" l="1"/>
  <c r="P23" i="3"/>
  <c r="O23" i="3"/>
  <c r="N23" i="3"/>
  <c r="M23" i="3"/>
  <c r="L23" i="3"/>
  <c r="K23" i="3"/>
  <c r="J23" i="3"/>
  <c r="I23" i="3"/>
  <c r="H23" i="3"/>
  <c r="G23" i="3"/>
  <c r="F23" i="3"/>
  <c r="D23" i="3"/>
  <c r="B23" i="3"/>
  <c r="R22" i="3"/>
  <c r="R23" i="3" s="1"/>
  <c r="O21" i="3"/>
  <c r="O20" i="3"/>
  <c r="R21" i="3"/>
  <c r="N18" i="3"/>
  <c r="R19" i="3" l="1"/>
  <c r="R20" i="3"/>
  <c r="R18" i="3" l="1"/>
  <c r="R9" i="3" l="1"/>
  <c r="R17" i="3" l="1"/>
  <c r="R16" i="3" l="1"/>
  <c r="Q15" i="3" l="1"/>
  <c r="M15" i="3"/>
  <c r="H15" i="3"/>
  <c r="Q11" i="3"/>
  <c r="P11" i="3"/>
  <c r="O11" i="3"/>
  <c r="M11" i="3"/>
  <c r="L11" i="3"/>
  <c r="K11" i="3"/>
  <c r="J11" i="3"/>
  <c r="I11" i="3"/>
  <c r="H11" i="3"/>
  <c r="G11" i="3"/>
  <c r="F11" i="3"/>
  <c r="R15" i="3" l="1"/>
  <c r="C8" i="3"/>
  <c r="R8" i="3" l="1"/>
  <c r="N11" i="3" l="1"/>
  <c r="R11" i="3" s="1"/>
  <c r="E8" i="3"/>
  <c r="Q24" i="3" l="1"/>
  <c r="G10" i="1" l="1"/>
  <c r="M10" i="1"/>
  <c r="L10" i="1"/>
  <c r="I10" i="1"/>
  <c r="K10" i="1"/>
  <c r="J10" i="1"/>
  <c r="H10" i="1"/>
  <c r="F10" i="1"/>
  <c r="E10" i="1"/>
  <c r="S24" i="1" l="1"/>
  <c r="E24" i="1"/>
  <c r="I23" i="1"/>
  <c r="G23" i="1"/>
  <c r="D23" i="1"/>
  <c r="B24" i="1"/>
  <c r="R8" i="1" l="1"/>
</calcChain>
</file>

<file path=xl/comments1.xml><?xml version="1.0" encoding="utf-8"?>
<comments xmlns="http://schemas.openxmlformats.org/spreadsheetml/2006/main">
  <authors>
    <author>Автор</author>
  </authors>
  <commentList>
    <comment ref="N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1275-страхование лифтов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1500-замена эл.питания в теплоузле
2127,56-обслуживание газового оборудования
4284-покос</t>
        </r>
      </text>
    </comment>
    <comment ref="N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2000-уборка голубей с чердака</t>
        </r>
      </text>
    </comment>
  </commentList>
</comments>
</file>

<file path=xl/sharedStrings.xml><?xml version="1.0" encoding="utf-8"?>
<sst xmlns="http://schemas.openxmlformats.org/spreadsheetml/2006/main" count="141" uniqueCount="86">
  <si>
    <t>Наименование видов работ (услуги)</t>
  </si>
  <si>
    <t>тариф</t>
  </si>
  <si>
    <t>Содержание</t>
  </si>
  <si>
    <t>ТЕКУЩИЙ  РЕМОНТ</t>
  </si>
  <si>
    <t>ИТОГО</t>
  </si>
  <si>
    <t>содер-жание</t>
  </si>
  <si>
    <t>ремонт</t>
  </si>
  <si>
    <t xml:space="preserve"> управле-ние</t>
  </si>
  <si>
    <t>итого</t>
  </si>
  <si>
    <t>начисление и сбор платы за содержание и ремонт жилых помещений, взыскание задолженности</t>
  </si>
  <si>
    <t>Работы по уборке придомовой территории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</si>
  <si>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</si>
  <si>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</si>
  <si>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</si>
  <si>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ремонту лифта</t>
  </si>
  <si>
    <t>общехозяйственные расходы</t>
  </si>
  <si>
    <t>услуги сторонних организаций, разовые работы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</si>
  <si>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</si>
  <si>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</si>
  <si>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1 полугодие</t>
  </si>
  <si>
    <t>периодичность работ</t>
  </si>
  <si>
    <t xml:space="preserve">ежедневно </t>
  </si>
  <si>
    <t>ежемесячно</t>
  </si>
  <si>
    <t xml:space="preserve">                2493.60</t>
  </si>
  <si>
    <t xml:space="preserve">2003.20 </t>
  </si>
  <si>
    <t xml:space="preserve">5565.97 </t>
  </si>
  <si>
    <t xml:space="preserve">                5739.50</t>
  </si>
  <si>
    <t xml:space="preserve">1506.00 </t>
  </si>
  <si>
    <t xml:space="preserve">1672.40 </t>
  </si>
  <si>
    <t>1879.10</t>
  </si>
  <si>
    <t xml:space="preserve"> 7899.76</t>
  </si>
  <si>
    <t xml:space="preserve">4395.10 </t>
  </si>
  <si>
    <t xml:space="preserve">                5587.30</t>
  </si>
  <si>
    <t xml:space="preserve">2904.00 </t>
  </si>
  <si>
    <t xml:space="preserve">              6596.10</t>
  </si>
  <si>
    <t xml:space="preserve">              2009.70</t>
  </si>
  <si>
    <t xml:space="preserve">2075.00 </t>
  </si>
  <si>
    <t xml:space="preserve">3121.21 </t>
  </si>
  <si>
    <t xml:space="preserve">3104.30 </t>
  </si>
  <si>
    <t xml:space="preserve">5132.20 </t>
  </si>
  <si>
    <t>6930.50</t>
  </si>
  <si>
    <t>2665.70</t>
  </si>
  <si>
    <t xml:space="preserve"> 3616.50</t>
  </si>
  <si>
    <t>4328.00</t>
  </si>
  <si>
    <t xml:space="preserve">3193.80 </t>
  </si>
  <si>
    <t xml:space="preserve">1616.55 </t>
  </si>
  <si>
    <t>1484.70</t>
  </si>
  <si>
    <t xml:space="preserve">                3377.70</t>
  </si>
  <si>
    <t>2556.30</t>
  </si>
  <si>
    <t xml:space="preserve"> 2790.10</t>
  </si>
  <si>
    <t>Всего</t>
  </si>
  <si>
    <t>В управлении</t>
  </si>
  <si>
    <t>в обслуживании</t>
  </si>
  <si>
    <t>затраты</t>
  </si>
  <si>
    <t>управ</t>
  </si>
  <si>
    <t>общех</t>
  </si>
  <si>
    <t>ав</t>
  </si>
  <si>
    <t>уборка подъездов</t>
  </si>
  <si>
    <t>нежилые</t>
  </si>
  <si>
    <t>Гис ЖКХ</t>
  </si>
  <si>
    <t>работы по содержанию помещений, входящих в состав общего имущества, уборка подъездов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</si>
  <si>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</si>
  <si>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</si>
  <si>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</si>
  <si>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</si>
  <si>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</si>
  <si>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начислено</t>
  </si>
  <si>
    <t>долг</t>
  </si>
  <si>
    <t>май</t>
  </si>
  <si>
    <t>июнь</t>
  </si>
  <si>
    <t>июль</t>
  </si>
  <si>
    <t>август</t>
  </si>
  <si>
    <t>сент.</t>
  </si>
  <si>
    <t>окт.</t>
  </si>
  <si>
    <t>нояб.</t>
  </si>
  <si>
    <t>декаб.</t>
  </si>
  <si>
    <t>ИТОГО:</t>
  </si>
  <si>
    <t>Информация о доходах и расходах по дому __Салогубова 5__на 2022год.</t>
  </si>
  <si>
    <t>ГИС</t>
  </si>
  <si>
    <t>страхование лифтов</t>
  </si>
  <si>
    <t>сентябрь</t>
  </si>
  <si>
    <t>необходимый тариф</t>
  </si>
  <si>
    <t>обслуживание газового оборудования</t>
  </si>
  <si>
    <t>покос 25.07</t>
  </si>
  <si>
    <t>замена эл.питания в теплоузле</t>
  </si>
  <si>
    <t>уборка голубей с чердака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</si>
</sst>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b/>
      <sz val="6"/>
      <name val="Arial Cyr"/>
      <charset val="204"/>
    </font>
    <font>
      <sz val="10"/>
      <color rgb="FF000000"/>
      <name val="Cambria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7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8" xfId="0" applyBorder="1"/>
    <xf numFmtId="0" fontId="3" fillId="2" borderId="9" xfId="0" applyFont="1" applyFill="1" applyBorder="1"/>
    <xf numFmtId="0" fontId="3" fillId="2" borderId="9" xfId="0" applyFont="1" applyFill="1" applyBorder="1" applyAlignment="1">
      <alignment wrapText="1"/>
    </xf>
    <xf numFmtId="2" fontId="6" fillId="2" borderId="9" xfId="0" applyNumberFormat="1" applyFont="1" applyFill="1" applyBorder="1"/>
    <xf numFmtId="2" fontId="8" fillId="0" borderId="14" xfId="0" applyNumberFormat="1" applyFont="1" applyBorder="1" applyAlignment="1">
      <alignment vertical="top" textRotation="90" wrapText="1"/>
    </xf>
    <xf numFmtId="2" fontId="8" fillId="0" borderId="10" xfId="0" applyNumberFormat="1" applyFont="1" applyBorder="1" applyAlignment="1">
      <alignment horizontal="left" vertical="top" textRotation="90" wrapText="1"/>
    </xf>
    <xf numFmtId="0" fontId="9" fillId="2" borderId="5" xfId="0" applyFont="1" applyFill="1" applyBorder="1" applyAlignment="1">
      <alignment wrapText="1"/>
    </xf>
    <xf numFmtId="2" fontId="4" fillId="0" borderId="8" xfId="0" applyNumberFormat="1" applyFont="1" applyBorder="1" applyAlignment="1">
      <alignment vertical="top"/>
    </xf>
    <xf numFmtId="4" fontId="4" fillId="2" borderId="8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right" vertical="top" wrapText="1"/>
    </xf>
    <xf numFmtId="2" fontId="6" fillId="0" borderId="8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10" fillId="3" borderId="15" xfId="0" applyFont="1" applyFill="1" applyBorder="1" applyAlignment="1">
      <alignment wrapText="1"/>
    </xf>
    <xf numFmtId="0" fontId="10" fillId="3" borderId="15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" fillId="0" borderId="0" xfId="0" applyFont="1"/>
    <xf numFmtId="2" fontId="8" fillId="4" borderId="8" xfId="0" applyNumberFormat="1" applyFont="1" applyFill="1" applyBorder="1" applyAlignment="1">
      <alignment horizontal="right" vertical="top" wrapText="1"/>
    </xf>
    <xf numFmtId="2" fontId="8" fillId="5" borderId="8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center"/>
    </xf>
    <xf numFmtId="2" fontId="6" fillId="0" borderId="4" xfId="0" applyNumberFormat="1" applyFont="1" applyBorder="1" applyAlignment="1">
      <alignment horizontal="left" wrapText="1"/>
    </xf>
    <xf numFmtId="2" fontId="8" fillId="0" borderId="7" xfId="0" applyNumberFormat="1" applyFont="1" applyBorder="1" applyAlignment="1">
      <alignment horizontal="center" vertical="top" wrapText="1"/>
    </xf>
    <xf numFmtId="0" fontId="0" fillId="4" borderId="0" xfId="0" applyFill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2" fontId="6" fillId="0" borderId="18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vertical="top" textRotation="90" wrapText="1"/>
    </xf>
    <xf numFmtId="2" fontId="6" fillId="0" borderId="14" xfId="0" applyNumberFormat="1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2" fillId="2" borderId="5" xfId="0" applyFont="1" applyFill="1" applyBorder="1" applyAlignment="1">
      <alignment wrapText="1"/>
    </xf>
    <xf numFmtId="2" fontId="4" fillId="0" borderId="8" xfId="0" applyNumberFormat="1" applyFont="1" applyBorder="1" applyAlignment="1">
      <alignment horizontal="center" vertical="top"/>
    </xf>
    <xf numFmtId="2" fontId="8" fillId="0" borderId="8" xfId="0" applyNumberFormat="1" applyFont="1" applyBorder="1" applyAlignment="1">
      <alignment horizontal="center" vertical="top"/>
    </xf>
    <xf numFmtId="2" fontId="8" fillId="6" borderId="14" xfId="0" applyNumberFormat="1" applyFont="1" applyFill="1" applyBorder="1" applyAlignment="1">
      <alignment horizontal="center" vertical="top" wrapText="1"/>
    </xf>
    <xf numFmtId="4" fontId="14" fillId="2" borderId="8" xfId="0" applyNumberFormat="1" applyFont="1" applyFill="1" applyBorder="1"/>
    <xf numFmtId="2" fontId="3" fillId="7" borderId="5" xfId="0" applyNumberFormat="1" applyFont="1" applyFill="1" applyBorder="1" applyAlignment="1">
      <alignment horizontal="center" vertical="top" wrapText="1"/>
    </xf>
    <xf numFmtId="2" fontId="8" fillId="7" borderId="6" xfId="0" applyNumberFormat="1" applyFont="1" applyFill="1" applyBorder="1" applyAlignment="1">
      <alignment horizontal="center" vertical="top" wrapText="1"/>
    </xf>
    <xf numFmtId="2" fontId="8" fillId="7" borderId="1" xfId="0" applyNumberFormat="1" applyFont="1" applyFill="1" applyBorder="1" applyAlignment="1">
      <alignment horizontal="center" vertical="top" wrapText="1"/>
    </xf>
    <xf numFmtId="2" fontId="8" fillId="7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4" fontId="8" fillId="9" borderId="8" xfId="0" applyNumberFormat="1" applyFont="1" applyFill="1" applyBorder="1"/>
    <xf numFmtId="17" fontId="4" fillId="10" borderId="8" xfId="0" applyNumberFormat="1" applyFont="1" applyFill="1" applyBorder="1" applyAlignment="1">
      <alignment horizontal="left"/>
    </xf>
    <xf numFmtId="164" fontId="14" fillId="5" borderId="8" xfId="0" applyNumberFormat="1" applyFont="1" applyFill="1" applyBorder="1"/>
    <xf numFmtId="164" fontId="8" fillId="9" borderId="8" xfId="0" applyNumberFormat="1" applyFont="1" applyFill="1" applyBorder="1"/>
    <xf numFmtId="164" fontId="8" fillId="7" borderId="8" xfId="0" applyNumberFormat="1" applyFont="1" applyFill="1" applyBorder="1"/>
    <xf numFmtId="164" fontId="8" fillId="7" borderId="14" xfId="0" applyNumberFormat="1" applyFont="1" applyFill="1" applyBorder="1"/>
    <xf numFmtId="164" fontId="14" fillId="6" borderId="8" xfId="0" applyNumberFormat="1" applyFont="1" applyFill="1" applyBorder="1"/>
    <xf numFmtId="4" fontId="8" fillId="7" borderId="8" xfId="0" applyNumberFormat="1" applyFont="1" applyFill="1" applyBorder="1"/>
    <xf numFmtId="0" fontId="4" fillId="4" borderId="8" xfId="0" applyFont="1" applyFill="1" applyBorder="1"/>
    <xf numFmtId="164" fontId="14" fillId="4" borderId="8" xfId="0" applyNumberFormat="1" applyFont="1" applyFill="1" applyBorder="1"/>
    <xf numFmtId="164" fontId="8" fillId="4" borderId="8" xfId="0" applyNumberFormat="1" applyFont="1" applyFill="1" applyBorder="1"/>
    <xf numFmtId="4" fontId="6" fillId="4" borderId="8" xfId="0" applyNumberFormat="1" applyFont="1" applyFill="1" applyBorder="1"/>
    <xf numFmtId="0" fontId="4" fillId="0" borderId="0" xfId="0" applyFont="1"/>
    <xf numFmtId="164" fontId="8" fillId="0" borderId="0" xfId="0" applyNumberFormat="1" applyFont="1"/>
    <xf numFmtId="164" fontId="7" fillId="0" borderId="0" xfId="0" applyNumberFormat="1" applyFont="1"/>
    <xf numFmtId="2" fontId="0" fillId="0" borderId="0" xfId="0" applyNumberFormat="1"/>
    <xf numFmtId="17" fontId="4" fillId="10" borderId="0" xfId="0" applyNumberFormat="1" applyFont="1" applyFill="1" applyAlignment="1">
      <alignment horizontal="left"/>
    </xf>
    <xf numFmtId="4" fontId="0" fillId="0" borderId="0" xfId="0" applyNumberFormat="1"/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left" wrapText="1"/>
    </xf>
    <xf numFmtId="2" fontId="6" fillId="0" borderId="4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textRotation="90" wrapText="1"/>
    </xf>
    <xf numFmtId="2" fontId="8" fillId="0" borderId="14" xfId="0" applyNumberFormat="1" applyFont="1" applyBorder="1" applyAlignment="1">
      <alignment horizontal="center" vertical="top" textRotation="90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left" vertical="top" textRotation="90" wrapText="1"/>
    </xf>
    <xf numFmtId="2" fontId="8" fillId="0" borderId="14" xfId="0" applyNumberFormat="1" applyFont="1" applyBorder="1" applyAlignment="1">
      <alignment horizontal="left" vertical="top" textRotation="90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164" fontId="8" fillId="11" borderId="5" xfId="0" applyNumberFormat="1" applyFont="1" applyFill="1" applyBorder="1" applyAlignment="1">
      <alignment horizontal="center"/>
    </xf>
    <xf numFmtId="164" fontId="8" fillId="11" borderId="7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8" fillId="0" borderId="10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8" fillId="0" borderId="14" xfId="0" applyNumberFormat="1" applyFont="1" applyBorder="1" applyAlignment="1">
      <alignment horizontal="left" textRotation="90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3" fillId="7" borderId="5" xfId="0" applyNumberFormat="1" applyFont="1" applyFill="1" applyBorder="1" applyAlignment="1">
      <alignment horizontal="center"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2" fontId="3" fillId="7" borderId="7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topLeftCell="B2" zoomScale="60" zoomScaleNormal="100" workbookViewId="0">
      <selection activeCell="U13" sqref="U13"/>
    </sheetView>
  </sheetViews>
  <sheetFormatPr defaultRowHeight="15" x14ac:dyDescent="0.25"/>
  <cols>
    <col min="4" max="4" width="6.28515625" customWidth="1"/>
    <col min="7" max="7" width="7.140625" customWidth="1"/>
    <col min="9" max="9" width="7.140625" customWidth="1"/>
    <col min="10" max="13" width="6.7109375" customWidth="1"/>
    <col min="14" max="14" width="6.85546875" customWidth="1"/>
    <col min="15" max="15" width="6.140625" customWidth="1"/>
    <col min="16" max="17" width="5.28515625" customWidth="1"/>
    <col min="18" max="18" width="6.28515625" customWidth="1"/>
  </cols>
  <sheetData>
    <row r="1" spans="1:18" ht="30" customHeight="1" x14ac:dyDescent="0.3"/>
    <row r="2" spans="1:18" ht="15.6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4.45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25">
      <c r="A4" s="64"/>
      <c r="B4" s="65"/>
      <c r="C4" s="65"/>
      <c r="D4" s="65"/>
      <c r="E4" s="66"/>
      <c r="F4" s="67" t="s">
        <v>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22"/>
      <c r="R4" s="1"/>
    </row>
    <row r="5" spans="1:18" ht="14.45" customHeight="1" x14ac:dyDescent="0.25">
      <c r="A5" s="2"/>
      <c r="B5" s="69" t="s">
        <v>1</v>
      </c>
      <c r="C5" s="70"/>
      <c r="D5" s="70"/>
      <c r="E5" s="71"/>
      <c r="F5" s="72" t="s">
        <v>2</v>
      </c>
      <c r="G5" s="73"/>
      <c r="H5" s="73"/>
      <c r="I5" s="73"/>
      <c r="J5" s="73"/>
      <c r="K5" s="73"/>
      <c r="L5" s="73"/>
      <c r="M5" s="73"/>
      <c r="N5" s="73"/>
      <c r="O5" s="74" t="s">
        <v>3</v>
      </c>
      <c r="P5" s="75"/>
      <c r="Q5" s="23"/>
      <c r="R5" s="78" t="s">
        <v>4</v>
      </c>
    </row>
    <row r="6" spans="1:18" ht="14.45" customHeight="1" x14ac:dyDescent="0.25">
      <c r="A6" s="3"/>
      <c r="B6" s="81" t="s">
        <v>5</v>
      </c>
      <c r="C6" s="81" t="s">
        <v>6</v>
      </c>
      <c r="D6" s="81" t="s">
        <v>7</v>
      </c>
      <c r="E6" s="91" t="s">
        <v>8</v>
      </c>
      <c r="F6" s="93" t="s">
        <v>9</v>
      </c>
      <c r="G6" s="93" t="s">
        <v>10</v>
      </c>
      <c r="H6" s="93" t="s">
        <v>11</v>
      </c>
      <c r="I6" s="93" t="s">
        <v>12</v>
      </c>
      <c r="J6" s="93" t="s">
        <v>13</v>
      </c>
      <c r="K6" s="93" t="s">
        <v>14</v>
      </c>
      <c r="L6" s="83" t="s">
        <v>57</v>
      </c>
      <c r="M6" s="93" t="s">
        <v>15</v>
      </c>
      <c r="N6" s="24"/>
      <c r="O6" s="76"/>
      <c r="P6" s="77"/>
      <c r="Q6" s="28"/>
      <c r="R6" s="79"/>
    </row>
    <row r="7" spans="1:18" ht="186" x14ac:dyDescent="0.25">
      <c r="A7" s="4"/>
      <c r="B7" s="82"/>
      <c r="C7" s="82"/>
      <c r="D7" s="82"/>
      <c r="E7" s="92"/>
      <c r="F7" s="94"/>
      <c r="G7" s="94"/>
      <c r="H7" s="94"/>
      <c r="I7" s="94"/>
      <c r="J7" s="94"/>
      <c r="K7" s="94"/>
      <c r="L7" s="84"/>
      <c r="M7" s="94"/>
      <c r="N7" s="5" t="s">
        <v>16</v>
      </c>
      <c r="O7" s="6" t="s">
        <v>17</v>
      </c>
      <c r="P7" s="6" t="s">
        <v>18</v>
      </c>
      <c r="Q7" s="29" t="s">
        <v>59</v>
      </c>
      <c r="R7" s="80"/>
    </row>
    <row r="8" spans="1:18" x14ac:dyDescent="0.25">
      <c r="A8" s="7" t="s">
        <v>19</v>
      </c>
      <c r="B8" s="8"/>
      <c r="C8" s="8"/>
      <c r="D8" s="8"/>
      <c r="E8" s="9"/>
      <c r="F8" s="20">
        <v>1.2</v>
      </c>
      <c r="G8" s="21">
        <v>1.63</v>
      </c>
      <c r="H8" s="20">
        <v>3.1</v>
      </c>
      <c r="I8" s="21">
        <v>0.2</v>
      </c>
      <c r="J8" s="20">
        <v>5.5</v>
      </c>
      <c r="K8" s="21">
        <v>6.82</v>
      </c>
      <c r="L8" s="21">
        <v>2.4500000000000002</v>
      </c>
      <c r="M8" s="20">
        <v>2.9</v>
      </c>
      <c r="N8" s="10">
        <v>0</v>
      </c>
      <c r="O8" s="11">
        <v>0.4</v>
      </c>
      <c r="P8" s="11">
        <v>0.3</v>
      </c>
      <c r="Q8" s="30">
        <v>0.56000000000000005</v>
      </c>
      <c r="R8" s="12">
        <f>SUM(F8:P8)</f>
        <v>24.499999999999996</v>
      </c>
    </row>
    <row r="9" spans="1:18" x14ac:dyDescent="0.25">
      <c r="A9" s="85" t="s">
        <v>20</v>
      </c>
      <c r="B9" s="86"/>
      <c r="C9" s="86"/>
      <c r="D9" s="87"/>
      <c r="E9" s="9">
        <v>7000.95</v>
      </c>
      <c r="F9" s="88" t="s">
        <v>21</v>
      </c>
      <c r="G9" s="89"/>
      <c r="H9" s="89"/>
      <c r="I9" s="89"/>
      <c r="J9" s="89"/>
      <c r="K9" s="89"/>
      <c r="L9" s="89"/>
      <c r="M9" s="89"/>
      <c r="N9" s="90"/>
      <c r="O9" s="95" t="s">
        <v>22</v>
      </c>
      <c r="P9" s="96"/>
      <c r="Q9" s="31"/>
      <c r="R9" s="12"/>
    </row>
    <row r="10" spans="1:18" ht="14.45" x14ac:dyDescent="0.3">
      <c r="E10">
        <f>SUM(E9*24.5)</f>
        <v>171523.27499999999</v>
      </c>
      <c r="F10">
        <f>SUM(E9*F8)</f>
        <v>8401.14</v>
      </c>
      <c r="G10" s="25">
        <f>SUM(G8*E9)</f>
        <v>11411.548499999999</v>
      </c>
      <c r="H10">
        <f>SUM(E9*H8)</f>
        <v>21702.945</v>
      </c>
      <c r="I10" s="27">
        <f>SUM(E9*I8)</f>
        <v>1400.19</v>
      </c>
      <c r="J10" s="26">
        <f>SUM(J8*E9)</f>
        <v>38505.224999999999</v>
      </c>
      <c r="K10" s="27">
        <f>SUM(E9*K8)</f>
        <v>47746.478999999999</v>
      </c>
      <c r="L10">
        <f>SUM(L8*E9)</f>
        <v>17152.327499999999</v>
      </c>
      <c r="M10">
        <f>SUM(M8*E9)</f>
        <v>20302.754999999997</v>
      </c>
      <c r="N10">
        <v>0</v>
      </c>
      <c r="O10">
        <v>0</v>
      </c>
      <c r="P10">
        <v>0</v>
      </c>
    </row>
    <row r="11" spans="1:18" x14ac:dyDescent="0.25">
      <c r="A11" t="s">
        <v>58</v>
      </c>
    </row>
    <row r="12" spans="1:18" ht="14.45" x14ac:dyDescent="0.3">
      <c r="F12">
        <v>2</v>
      </c>
      <c r="H12">
        <v>3.4</v>
      </c>
      <c r="J12">
        <v>5.53</v>
      </c>
      <c r="M12">
        <v>3.6</v>
      </c>
    </row>
    <row r="20" spans="1:19" x14ac:dyDescent="0.25">
      <c r="C20" t="s">
        <v>53</v>
      </c>
      <c r="E20" t="s">
        <v>55</v>
      </c>
      <c r="H20" t="s">
        <v>56</v>
      </c>
    </row>
    <row r="21" spans="1:19" x14ac:dyDescent="0.25">
      <c r="C21" t="s">
        <v>54</v>
      </c>
    </row>
    <row r="22" spans="1:19" x14ac:dyDescent="0.25">
      <c r="A22" t="s">
        <v>50</v>
      </c>
      <c r="B22">
        <v>110925.87</v>
      </c>
    </row>
    <row r="23" spans="1:19" x14ac:dyDescent="0.25">
      <c r="A23" t="s">
        <v>51</v>
      </c>
      <c r="B23">
        <v>96344.17</v>
      </c>
      <c r="C23">
        <v>318181</v>
      </c>
      <c r="D23" s="19">
        <f>SUM(C23/B23)</f>
        <v>3.3025454472232205</v>
      </c>
      <c r="E23">
        <v>399626</v>
      </c>
      <c r="F23">
        <v>223801</v>
      </c>
      <c r="G23">
        <f>SUM(F23/B22)</f>
        <v>2.0175726365725146</v>
      </c>
      <c r="H23">
        <v>377361</v>
      </c>
      <c r="I23" s="19">
        <f>SUM(H23/B22)</f>
        <v>3.4019205799332473</v>
      </c>
      <c r="S23">
        <v>318181</v>
      </c>
    </row>
    <row r="24" spans="1:19" x14ac:dyDescent="0.25">
      <c r="A24" t="s">
        <v>52</v>
      </c>
      <c r="B24">
        <f>SUM(B22-B23)</f>
        <v>14581.699999999997</v>
      </c>
      <c r="E24" s="19">
        <f>SUM(E23/B22)</f>
        <v>3.6026402136850493</v>
      </c>
      <c r="S24" s="19">
        <f>SUM(S23/B23)</f>
        <v>3.3025454472232205</v>
      </c>
    </row>
  </sheetData>
  <mergeCells count="23">
    <mergeCell ref="O9:P9"/>
    <mergeCell ref="I6:I7"/>
    <mergeCell ref="J6:J7"/>
    <mergeCell ref="K6:K7"/>
    <mergeCell ref="M6:M7"/>
    <mergeCell ref="A9:D9"/>
    <mergeCell ref="F9:N9"/>
    <mergeCell ref="C6:C7"/>
    <mergeCell ref="D6:D7"/>
    <mergeCell ref="E6:E7"/>
    <mergeCell ref="F6:F7"/>
    <mergeCell ref="G6:G7"/>
    <mergeCell ref="H6:H7"/>
    <mergeCell ref="A2:R2"/>
    <mergeCell ref="A3:R3"/>
    <mergeCell ref="A4:E4"/>
    <mergeCell ref="F4:P4"/>
    <mergeCell ref="B5:E5"/>
    <mergeCell ref="F5:N5"/>
    <mergeCell ref="O5:P6"/>
    <mergeCell ref="R5:R7"/>
    <mergeCell ref="B6:B7"/>
    <mergeCell ref="L6:L7"/>
  </mergeCells>
  <pageMargins left="0.25" right="0.25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16" workbookViewId="0">
      <selection activeCell="J15" sqref="J15"/>
    </sheetView>
  </sheetViews>
  <sheetFormatPr defaultRowHeight="15" x14ac:dyDescent="0.25"/>
  <cols>
    <col min="1" max="1" width="18.5703125" customWidth="1"/>
    <col min="3" max="3" width="14.28515625" customWidth="1"/>
  </cols>
  <sheetData>
    <row r="1" spans="1:3" ht="27.6" thickBot="1" x14ac:dyDescent="0.35">
      <c r="A1" s="13" t="s">
        <v>23</v>
      </c>
      <c r="C1" s="13" t="s">
        <v>23</v>
      </c>
    </row>
    <row r="2" spans="1:3" thickBot="1" x14ac:dyDescent="0.35">
      <c r="A2" s="14" t="s">
        <v>24</v>
      </c>
      <c r="C2" s="14" t="s">
        <v>24</v>
      </c>
    </row>
    <row r="3" spans="1:3" thickBot="1" x14ac:dyDescent="0.35">
      <c r="A3" s="14" t="s">
        <v>25</v>
      </c>
      <c r="C3" s="14" t="s">
        <v>25</v>
      </c>
    </row>
    <row r="4" spans="1:3" ht="27.6" thickBot="1" x14ac:dyDescent="0.35">
      <c r="A4" s="13" t="s">
        <v>26</v>
      </c>
      <c r="C4" s="13" t="s">
        <v>26</v>
      </c>
    </row>
    <row r="5" spans="1:3" thickBot="1" x14ac:dyDescent="0.35">
      <c r="A5" s="14" t="s">
        <v>27</v>
      </c>
      <c r="C5" s="14" t="s">
        <v>27</v>
      </c>
    </row>
    <row r="6" spans="1:3" thickBot="1" x14ac:dyDescent="0.35">
      <c r="A6" s="14" t="s">
        <v>28</v>
      </c>
      <c r="C6" s="14" t="s">
        <v>28</v>
      </c>
    </row>
    <row r="7" spans="1:3" thickBot="1" x14ac:dyDescent="0.35">
      <c r="A7" s="14" t="s">
        <v>29</v>
      </c>
      <c r="C7" s="14" t="s">
        <v>29</v>
      </c>
    </row>
    <row r="8" spans="1:3" thickBot="1" x14ac:dyDescent="0.35">
      <c r="A8" s="14" t="s">
        <v>30</v>
      </c>
      <c r="C8" s="14" t="s">
        <v>30</v>
      </c>
    </row>
    <row r="9" spans="1:3" thickBot="1" x14ac:dyDescent="0.35">
      <c r="A9" s="14" t="s">
        <v>31</v>
      </c>
      <c r="C9" s="14" t="s">
        <v>31</v>
      </c>
    </row>
    <row r="10" spans="1:3" ht="27.6" thickBot="1" x14ac:dyDescent="0.35">
      <c r="A10" s="13" t="s">
        <v>32</v>
      </c>
      <c r="C10" s="13" t="s">
        <v>32</v>
      </c>
    </row>
    <row r="11" spans="1:3" thickBot="1" x14ac:dyDescent="0.35">
      <c r="A11" s="14" t="s">
        <v>33</v>
      </c>
      <c r="C11" s="14" t="s">
        <v>33</v>
      </c>
    </row>
    <row r="12" spans="1:3" thickBot="1" x14ac:dyDescent="0.35">
      <c r="A12" s="13" t="s">
        <v>34</v>
      </c>
      <c r="C12" s="13" t="s">
        <v>34</v>
      </c>
    </row>
    <row r="13" spans="1:3" thickBot="1" x14ac:dyDescent="0.35">
      <c r="A13" s="15" t="s">
        <v>35</v>
      </c>
      <c r="C13" s="15" t="s">
        <v>35</v>
      </c>
    </row>
    <row r="14" spans="1:3" thickBot="1" x14ac:dyDescent="0.35">
      <c r="A14" s="16" t="s">
        <v>36</v>
      </c>
      <c r="C14" s="16" t="s">
        <v>36</v>
      </c>
    </row>
    <row r="15" spans="1:3" thickBot="1" x14ac:dyDescent="0.35">
      <c r="A15" s="17" t="s">
        <v>37</v>
      </c>
      <c r="C15" s="17" t="s">
        <v>37</v>
      </c>
    </row>
    <row r="16" spans="1:3" thickBot="1" x14ac:dyDescent="0.35">
      <c r="A16" s="14" t="s">
        <v>38</v>
      </c>
      <c r="C16" s="14" t="s">
        <v>38</v>
      </c>
    </row>
    <row r="17" spans="1:3" thickBot="1" x14ac:dyDescent="0.35">
      <c r="A17" s="14" t="s">
        <v>39</v>
      </c>
      <c r="C17" s="14" t="s">
        <v>39</v>
      </c>
    </row>
    <row r="18" spans="1:3" thickBot="1" x14ac:dyDescent="0.35">
      <c r="A18" s="14" t="s">
        <v>40</v>
      </c>
      <c r="C18" s="14" t="s">
        <v>40</v>
      </c>
    </row>
    <row r="19" spans="1:3" thickBot="1" x14ac:dyDescent="0.35">
      <c r="A19" s="14" t="s">
        <v>41</v>
      </c>
      <c r="C19" s="14" t="s">
        <v>41</v>
      </c>
    </row>
    <row r="20" spans="1:3" thickBot="1" x14ac:dyDescent="0.35">
      <c r="A20" s="14" t="s">
        <v>42</v>
      </c>
      <c r="C20" s="14" t="s">
        <v>42</v>
      </c>
    </row>
    <row r="21" spans="1:3" thickBot="1" x14ac:dyDescent="0.35">
      <c r="A21" s="14" t="s">
        <v>43</v>
      </c>
      <c r="C21" s="14" t="s">
        <v>43</v>
      </c>
    </row>
    <row r="22" spans="1:3" thickBot="1" x14ac:dyDescent="0.35">
      <c r="A22" s="14" t="s">
        <v>44</v>
      </c>
      <c r="C22" s="14" t="s">
        <v>44</v>
      </c>
    </row>
    <row r="23" spans="1:3" thickBot="1" x14ac:dyDescent="0.35">
      <c r="A23" s="14" t="s">
        <v>45</v>
      </c>
      <c r="C23" s="14" t="s">
        <v>45</v>
      </c>
    </row>
    <row r="24" spans="1:3" thickBot="1" x14ac:dyDescent="0.35">
      <c r="A24" s="14" t="s">
        <v>46</v>
      </c>
      <c r="C24" s="14" t="s">
        <v>46</v>
      </c>
    </row>
    <row r="25" spans="1:3" ht="27.6" thickBot="1" x14ac:dyDescent="0.35">
      <c r="A25" s="13" t="s">
        <v>47</v>
      </c>
      <c r="C25" s="13" t="s">
        <v>47</v>
      </c>
    </row>
    <row r="26" spans="1:3" thickBot="1" x14ac:dyDescent="0.35">
      <c r="A26" s="14" t="s">
        <v>48</v>
      </c>
      <c r="C26" s="14" t="s">
        <v>48</v>
      </c>
    </row>
    <row r="27" spans="1:3" thickBot="1" x14ac:dyDescent="0.35">
      <c r="A27" s="14" t="s">
        <v>49</v>
      </c>
      <c r="C27" s="18" t="s">
        <v>49</v>
      </c>
    </row>
    <row r="28" spans="1:3" ht="14.45" x14ac:dyDescent="0.3">
      <c r="C2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2:S29"/>
  <sheetViews>
    <sheetView tabSelected="1" zoomScaleNormal="100" workbookViewId="0">
      <selection activeCell="R26" sqref="R26"/>
    </sheetView>
  </sheetViews>
  <sheetFormatPr defaultRowHeight="15" x14ac:dyDescent="0.25"/>
  <cols>
    <col min="1" max="1" width="8.7109375" customWidth="1"/>
    <col min="3" max="3" width="7.140625" customWidth="1"/>
    <col min="4" max="4" width="9.85546875" customWidth="1"/>
    <col min="5" max="5" width="8.5703125" customWidth="1"/>
    <col min="8" max="8" width="9.7109375" customWidth="1"/>
    <col min="10" max="10" width="9.7109375" customWidth="1"/>
    <col min="11" max="11" width="10" customWidth="1"/>
    <col min="12" max="13" width="9.7109375" customWidth="1"/>
    <col min="18" max="18" width="10" customWidth="1"/>
    <col min="19" max="19" width="10.7109375" bestFit="1" customWidth="1"/>
  </cols>
  <sheetData>
    <row r="2" spans="1:19" ht="15.75" x14ac:dyDescent="0.25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ht="14.45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x14ac:dyDescent="0.25">
      <c r="A4" s="64"/>
      <c r="B4" s="65"/>
      <c r="C4" s="65"/>
      <c r="D4" s="65"/>
      <c r="E4" s="66"/>
      <c r="F4" s="67" t="s">
        <v>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105"/>
      <c r="R4" s="1"/>
    </row>
    <row r="5" spans="1:19" x14ac:dyDescent="0.25">
      <c r="A5" s="2"/>
      <c r="B5" s="69" t="s">
        <v>1</v>
      </c>
      <c r="C5" s="70"/>
      <c r="D5" s="70"/>
      <c r="E5" s="71"/>
      <c r="F5" s="72" t="s">
        <v>2</v>
      </c>
      <c r="G5" s="73"/>
      <c r="H5" s="73"/>
      <c r="I5" s="73"/>
      <c r="J5" s="73"/>
      <c r="K5" s="73"/>
      <c r="L5" s="73"/>
      <c r="M5" s="73"/>
      <c r="N5" s="73"/>
      <c r="O5" s="74" t="s">
        <v>3</v>
      </c>
      <c r="P5" s="75"/>
      <c r="Q5" s="106" t="s">
        <v>59</v>
      </c>
      <c r="R5" s="78" t="s">
        <v>4</v>
      </c>
    </row>
    <row r="6" spans="1:19" ht="15" customHeight="1" x14ac:dyDescent="0.25">
      <c r="A6" s="3"/>
      <c r="B6" s="81" t="s">
        <v>5</v>
      </c>
      <c r="C6" s="81" t="s">
        <v>6</v>
      </c>
      <c r="D6" s="81" t="s">
        <v>78</v>
      </c>
      <c r="E6" s="91" t="s">
        <v>8</v>
      </c>
      <c r="F6" s="93" t="s">
        <v>9</v>
      </c>
      <c r="G6" s="93" t="s">
        <v>10</v>
      </c>
      <c r="H6" s="93" t="s">
        <v>11</v>
      </c>
      <c r="I6" s="93" t="s">
        <v>12</v>
      </c>
      <c r="J6" s="93" t="s">
        <v>13</v>
      </c>
      <c r="K6" s="93" t="s">
        <v>14</v>
      </c>
      <c r="L6" s="93" t="s">
        <v>60</v>
      </c>
      <c r="M6" s="93" t="s">
        <v>15</v>
      </c>
      <c r="N6" s="83" t="s">
        <v>16</v>
      </c>
      <c r="O6" s="76"/>
      <c r="P6" s="77"/>
      <c r="Q6" s="107"/>
      <c r="R6" s="79"/>
    </row>
    <row r="7" spans="1:19" ht="129.75" x14ac:dyDescent="0.25">
      <c r="A7" s="4"/>
      <c r="B7" s="82"/>
      <c r="C7" s="82"/>
      <c r="D7" s="82"/>
      <c r="E7" s="92"/>
      <c r="F7" s="94"/>
      <c r="G7" s="94"/>
      <c r="H7" s="94"/>
      <c r="I7" s="94"/>
      <c r="J7" s="94"/>
      <c r="K7" s="94"/>
      <c r="L7" s="94"/>
      <c r="M7" s="94"/>
      <c r="N7" s="84"/>
      <c r="O7" s="6" t="s">
        <v>17</v>
      </c>
      <c r="P7" s="6" t="s">
        <v>18</v>
      </c>
      <c r="Q7" s="108"/>
      <c r="R7" s="80"/>
    </row>
    <row r="8" spans="1:19" ht="19.5" x14ac:dyDescent="0.25">
      <c r="A8" s="32" t="s">
        <v>19</v>
      </c>
      <c r="B8" s="33">
        <v>23.24</v>
      </c>
      <c r="C8" s="33">
        <f>O8+P8</f>
        <v>0.4</v>
      </c>
      <c r="D8" s="34">
        <v>0.56000000000000005</v>
      </c>
      <c r="E8" s="9">
        <f>SUM(B8:D8)</f>
        <v>24.199999999999996</v>
      </c>
      <c r="F8" s="10">
        <v>1.2</v>
      </c>
      <c r="G8" s="10">
        <v>1.53</v>
      </c>
      <c r="H8" s="10">
        <v>3</v>
      </c>
      <c r="I8" s="10">
        <v>0.12</v>
      </c>
      <c r="J8" s="10">
        <v>5.64</v>
      </c>
      <c r="K8" s="10">
        <v>6.46</v>
      </c>
      <c r="L8" s="10">
        <v>2.39</v>
      </c>
      <c r="M8" s="10">
        <v>3.2</v>
      </c>
      <c r="N8" s="10">
        <v>0</v>
      </c>
      <c r="O8" s="11">
        <v>0.2</v>
      </c>
      <c r="P8" s="11">
        <v>0.2</v>
      </c>
      <c r="Q8" s="12">
        <v>0.56000000000000005</v>
      </c>
      <c r="R8" s="12">
        <f>SUM(F8:Q8)</f>
        <v>24.499999999999996</v>
      </c>
      <c r="S8" s="58"/>
    </row>
    <row r="9" spans="1:19" x14ac:dyDescent="0.25">
      <c r="A9" s="32"/>
      <c r="B9" s="117" t="s">
        <v>81</v>
      </c>
      <c r="C9" s="117"/>
      <c r="D9" s="118"/>
      <c r="E9" s="9"/>
      <c r="F9" s="10">
        <v>2</v>
      </c>
      <c r="G9" s="10">
        <v>1.53</v>
      </c>
      <c r="H9" s="10">
        <v>3.4</v>
      </c>
      <c r="I9" s="10">
        <v>0.12</v>
      </c>
      <c r="J9" s="10">
        <v>5.6</v>
      </c>
      <c r="K9" s="10">
        <v>6.46</v>
      </c>
      <c r="L9" s="10">
        <v>2.39</v>
      </c>
      <c r="M9" s="10">
        <v>3.6</v>
      </c>
      <c r="N9" s="10">
        <v>0.14000000000000001</v>
      </c>
      <c r="O9" s="11">
        <v>1</v>
      </c>
      <c r="P9" s="11">
        <v>1</v>
      </c>
      <c r="Q9" s="12">
        <v>0.56000000000000005</v>
      </c>
      <c r="R9" s="12">
        <f>SUM(F9:Q9)</f>
        <v>27.8</v>
      </c>
      <c r="S9" s="58"/>
    </row>
    <row r="10" spans="1:19" ht="22.5" x14ac:dyDescent="0.25">
      <c r="A10" s="85" t="s">
        <v>20</v>
      </c>
      <c r="B10" s="86"/>
      <c r="C10" s="86"/>
      <c r="D10" s="87"/>
      <c r="E10" s="9">
        <v>7002.45</v>
      </c>
      <c r="F10" s="88" t="s">
        <v>21</v>
      </c>
      <c r="G10" s="89"/>
      <c r="H10" s="89"/>
      <c r="I10" s="89"/>
      <c r="J10" s="89"/>
      <c r="K10" s="89"/>
      <c r="L10" s="89"/>
      <c r="M10" s="89"/>
      <c r="N10" s="90"/>
      <c r="O10" s="95" t="s">
        <v>22</v>
      </c>
      <c r="P10" s="96"/>
      <c r="Q10" s="12" t="s">
        <v>61</v>
      </c>
      <c r="R10" s="12"/>
    </row>
    <row r="11" spans="1:19" x14ac:dyDescent="0.25">
      <c r="A11" s="109" t="s">
        <v>62</v>
      </c>
      <c r="B11" s="110"/>
      <c r="C11" s="110"/>
      <c r="D11" s="110"/>
      <c r="E11" s="111"/>
      <c r="F11" s="35">
        <f>E10*F8</f>
        <v>8402.9399999999987</v>
      </c>
      <c r="G11" s="35">
        <f>E10*G8</f>
        <v>10713.7485</v>
      </c>
      <c r="H11" s="35">
        <f>H8*E10</f>
        <v>21007.35</v>
      </c>
      <c r="I11" s="35">
        <f>I8*E10</f>
        <v>840.29399999999998</v>
      </c>
      <c r="J11" s="35">
        <f>J8*E10</f>
        <v>39493.817999999999</v>
      </c>
      <c r="K11" s="35">
        <f>K8*E10</f>
        <v>45235.826999999997</v>
      </c>
      <c r="L11" s="35">
        <f>L8*E10</f>
        <v>16735.855500000001</v>
      </c>
      <c r="M11" s="35">
        <f>M8*E10</f>
        <v>22407.84</v>
      </c>
      <c r="N11" s="35">
        <f>E10*N8</f>
        <v>0</v>
      </c>
      <c r="O11" s="35">
        <f>O8*E10</f>
        <v>1400.49</v>
      </c>
      <c r="P11" s="35">
        <f>P8*E10</f>
        <v>1400.49</v>
      </c>
      <c r="Q11" s="35">
        <f>Q8*E10</f>
        <v>3921.3720000000003</v>
      </c>
      <c r="R11" s="35">
        <f>SUM(F11:Q11)</f>
        <v>171560.02499999997</v>
      </c>
    </row>
    <row r="12" spans="1:19" x14ac:dyDescent="0.25">
      <c r="A12" s="112" t="s">
        <v>63</v>
      </c>
      <c r="B12" s="112"/>
      <c r="C12" s="112"/>
      <c r="D12" s="112"/>
      <c r="E12" s="113"/>
      <c r="F12" s="114" t="s">
        <v>64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19" x14ac:dyDescent="0.25">
      <c r="A13" s="97" t="s">
        <v>65</v>
      </c>
      <c r="B13" s="97"/>
      <c r="C13" s="97"/>
      <c r="D13" s="98"/>
      <c r="E13" s="36">
        <v>0</v>
      </c>
      <c r="F13" s="37"/>
      <c r="G13" s="38"/>
      <c r="H13" s="39"/>
      <c r="I13" s="39"/>
      <c r="J13" s="38"/>
      <c r="K13" s="38"/>
      <c r="L13" s="38"/>
      <c r="M13" s="38"/>
      <c r="N13" s="38"/>
      <c r="O13" s="38"/>
      <c r="P13" s="38"/>
      <c r="Q13" s="38"/>
      <c r="R13" s="40"/>
    </row>
    <row r="14" spans="1:19" x14ac:dyDescent="0.25">
      <c r="A14" s="41"/>
      <c r="B14" s="99" t="s">
        <v>66</v>
      </c>
      <c r="C14" s="99"/>
      <c r="D14" s="42" t="s">
        <v>63</v>
      </c>
      <c r="E14" s="43" t="s">
        <v>67</v>
      </c>
      <c r="F14" s="37"/>
      <c r="G14" s="38"/>
      <c r="H14" s="39"/>
      <c r="I14" s="39"/>
      <c r="J14" s="38"/>
      <c r="K14" s="38"/>
      <c r="L14" s="38"/>
      <c r="M14" s="38"/>
      <c r="N14" s="38"/>
      <c r="O14" s="38"/>
      <c r="P14" s="38"/>
      <c r="Q14" s="38"/>
      <c r="R14" s="40"/>
    </row>
    <row r="15" spans="1:19" x14ac:dyDescent="0.25">
      <c r="A15" s="44" t="s">
        <v>68</v>
      </c>
      <c r="B15" s="100">
        <v>171560.03</v>
      </c>
      <c r="C15" s="101"/>
      <c r="D15" s="45">
        <v>6416.55</v>
      </c>
      <c r="E15" s="46"/>
      <c r="F15" s="47">
        <v>8402.9399999999987</v>
      </c>
      <c r="G15" s="47">
        <v>10685.34</v>
      </c>
      <c r="H15" s="48">
        <f>H8*E10</f>
        <v>21007.35</v>
      </c>
      <c r="I15" s="48">
        <v>0</v>
      </c>
      <c r="J15" s="47">
        <v>39493.82</v>
      </c>
      <c r="K15" s="47">
        <v>45208</v>
      </c>
      <c r="L15" s="47">
        <v>16767.919999999998</v>
      </c>
      <c r="M15" s="47">
        <f>M8*E10</f>
        <v>22407.84</v>
      </c>
      <c r="N15" s="47">
        <v>1275</v>
      </c>
      <c r="O15" s="49">
        <v>0</v>
      </c>
      <c r="P15" s="49">
        <v>0</v>
      </c>
      <c r="Q15" s="47">
        <f>Q8*E10</f>
        <v>3921.3720000000003</v>
      </c>
      <c r="R15" s="50">
        <f>SUM(F15:Q15)</f>
        <v>169169.58199999999</v>
      </c>
      <c r="S15" s="60"/>
    </row>
    <row r="16" spans="1:19" x14ac:dyDescent="0.25">
      <c r="A16" s="44" t="s">
        <v>69</v>
      </c>
      <c r="B16" s="100">
        <v>171560.03</v>
      </c>
      <c r="C16" s="101"/>
      <c r="D16" s="45">
        <v>143417.1</v>
      </c>
      <c r="E16" s="46"/>
      <c r="F16" s="47">
        <v>8402.9399999999987</v>
      </c>
      <c r="G16" s="47">
        <v>10685.34</v>
      </c>
      <c r="H16" s="48">
        <v>21007.35</v>
      </c>
      <c r="I16" s="48">
        <v>0</v>
      </c>
      <c r="J16" s="47">
        <v>39493.82</v>
      </c>
      <c r="K16" s="47">
        <v>45208</v>
      </c>
      <c r="L16" s="47">
        <v>16767.919999999998</v>
      </c>
      <c r="M16" s="47">
        <v>22407.84</v>
      </c>
      <c r="N16" s="47">
        <v>0</v>
      </c>
      <c r="O16" s="49">
        <v>32161</v>
      </c>
      <c r="P16" s="49">
        <v>0</v>
      </c>
      <c r="Q16" s="47">
        <v>3921.3720000000003</v>
      </c>
      <c r="R16" s="50">
        <f>SUM(F16:Q16)</f>
        <v>200055.58199999999</v>
      </c>
      <c r="S16" s="60"/>
    </row>
    <row r="17" spans="1:19" x14ac:dyDescent="0.25">
      <c r="A17" s="44" t="s">
        <v>70</v>
      </c>
      <c r="B17" s="100">
        <v>171560.03</v>
      </c>
      <c r="C17" s="101"/>
      <c r="D17" s="45">
        <v>155964.26999999999</v>
      </c>
      <c r="E17" s="46"/>
      <c r="F17" s="47">
        <v>8402.9399999999987</v>
      </c>
      <c r="G17" s="47">
        <v>10685.34</v>
      </c>
      <c r="H17" s="48">
        <v>21007.35</v>
      </c>
      <c r="I17" s="48">
        <v>0</v>
      </c>
      <c r="J17" s="47">
        <v>39493.82</v>
      </c>
      <c r="K17" s="47">
        <v>45208</v>
      </c>
      <c r="L17" s="47">
        <v>16767.919999999998</v>
      </c>
      <c r="M17" s="47">
        <v>22407.84</v>
      </c>
      <c r="N17" s="47">
        <v>0</v>
      </c>
      <c r="O17" s="49">
        <v>0</v>
      </c>
      <c r="P17" s="49">
        <v>0</v>
      </c>
      <c r="Q17" s="47">
        <v>3921.3720000000003</v>
      </c>
      <c r="R17" s="50">
        <f>SUM(F17:Q17)</f>
        <v>167894.58199999999</v>
      </c>
      <c r="S17" s="60"/>
    </row>
    <row r="18" spans="1:19" x14ac:dyDescent="0.25">
      <c r="A18" s="44" t="s">
        <v>71</v>
      </c>
      <c r="B18" s="100">
        <v>171560.03</v>
      </c>
      <c r="C18" s="101"/>
      <c r="D18" s="45">
        <v>171600.87</v>
      </c>
      <c r="E18" s="46"/>
      <c r="F18" s="47">
        <v>8402.9399999999987</v>
      </c>
      <c r="G18" s="47">
        <v>10685.34</v>
      </c>
      <c r="H18" s="48">
        <v>21007.35</v>
      </c>
      <c r="I18" s="48">
        <v>0</v>
      </c>
      <c r="J18" s="47">
        <v>39493.82</v>
      </c>
      <c r="K18" s="47">
        <v>45208</v>
      </c>
      <c r="L18" s="47">
        <v>16767.919999999998</v>
      </c>
      <c r="M18" s="47">
        <v>22407.84</v>
      </c>
      <c r="N18" s="47">
        <f>1500+2127.56+4284</f>
        <v>7911.5599999999995</v>
      </c>
      <c r="O18" s="49">
        <v>0</v>
      </c>
      <c r="P18" s="49">
        <v>0</v>
      </c>
      <c r="Q18" s="47">
        <v>3921.3720000000003</v>
      </c>
      <c r="R18" s="50">
        <f>SUM(F18:Q18)</f>
        <v>175806.14199999999</v>
      </c>
      <c r="S18" s="60"/>
    </row>
    <row r="19" spans="1:19" x14ac:dyDescent="0.25">
      <c r="A19" s="44" t="s">
        <v>72</v>
      </c>
      <c r="B19" s="100">
        <v>171560.03</v>
      </c>
      <c r="C19" s="101"/>
      <c r="D19" s="45">
        <v>156724.82999999999</v>
      </c>
      <c r="E19" s="46"/>
      <c r="F19" s="47">
        <v>8402.9399999999987</v>
      </c>
      <c r="G19" s="47">
        <v>10685.34</v>
      </c>
      <c r="H19" s="48">
        <v>21007.35</v>
      </c>
      <c r="I19" s="48">
        <v>0</v>
      </c>
      <c r="J19" s="47">
        <v>39493.82</v>
      </c>
      <c r="K19" s="47">
        <v>45208</v>
      </c>
      <c r="L19" s="47">
        <v>16767.919999999998</v>
      </c>
      <c r="M19" s="47">
        <v>22407.84</v>
      </c>
      <c r="N19" s="47">
        <v>2000</v>
      </c>
      <c r="O19" s="49">
        <v>554</v>
      </c>
      <c r="P19" s="49">
        <v>0</v>
      </c>
      <c r="Q19" s="47">
        <v>3921.3720000000003</v>
      </c>
      <c r="R19" s="50">
        <f t="shared" ref="R19:R22" si="0">SUM(F19:Q19)</f>
        <v>170448.58199999999</v>
      </c>
      <c r="S19" s="60"/>
    </row>
    <row r="20" spans="1:19" x14ac:dyDescent="0.25">
      <c r="A20" s="44" t="s">
        <v>73</v>
      </c>
      <c r="B20" s="100">
        <v>171560.03</v>
      </c>
      <c r="C20" s="101"/>
      <c r="D20" s="45">
        <v>162632.32999999999</v>
      </c>
      <c r="E20" s="46"/>
      <c r="F20" s="47">
        <v>8402.9399999999987</v>
      </c>
      <c r="G20" s="47">
        <v>10685.34</v>
      </c>
      <c r="H20" s="48">
        <v>21007.35</v>
      </c>
      <c r="I20" s="48">
        <v>1050</v>
      </c>
      <c r="J20" s="47">
        <v>39493.82</v>
      </c>
      <c r="K20" s="47">
        <v>45208</v>
      </c>
      <c r="L20" s="47">
        <v>16767.919999999998</v>
      </c>
      <c r="M20" s="47">
        <v>22407.84</v>
      </c>
      <c r="N20" s="47">
        <v>0</v>
      </c>
      <c r="O20" s="49">
        <f>2004+2441</f>
        <v>4445</v>
      </c>
      <c r="P20" s="49">
        <v>0</v>
      </c>
      <c r="Q20" s="47">
        <v>3921.3720000000003</v>
      </c>
      <c r="R20" s="50">
        <f t="shared" si="0"/>
        <v>173389.58199999999</v>
      </c>
      <c r="S20" s="60"/>
    </row>
    <row r="21" spans="1:19" x14ac:dyDescent="0.25">
      <c r="A21" s="44" t="s">
        <v>74</v>
      </c>
      <c r="B21" s="100">
        <v>171560.03</v>
      </c>
      <c r="C21" s="101"/>
      <c r="D21" s="45">
        <v>172189.57</v>
      </c>
      <c r="E21" s="46"/>
      <c r="F21" s="47">
        <v>8402.9399999999987</v>
      </c>
      <c r="G21" s="47">
        <v>10685.34</v>
      </c>
      <c r="H21" s="48">
        <v>21007.35</v>
      </c>
      <c r="I21" s="48">
        <v>2100</v>
      </c>
      <c r="J21" s="47">
        <v>39493.82</v>
      </c>
      <c r="K21" s="47">
        <v>45208</v>
      </c>
      <c r="L21" s="47">
        <v>16767.919999999998</v>
      </c>
      <c r="M21" s="47">
        <v>22407.84</v>
      </c>
      <c r="N21" s="47">
        <v>0</v>
      </c>
      <c r="O21" s="49">
        <f>4957+5394</f>
        <v>10351</v>
      </c>
      <c r="P21" s="49">
        <v>0</v>
      </c>
      <c r="Q21" s="47">
        <v>3921.3720000000003</v>
      </c>
      <c r="R21" s="50">
        <f t="shared" si="0"/>
        <v>180345.58199999999</v>
      </c>
    </row>
    <row r="22" spans="1:19" x14ac:dyDescent="0.25">
      <c r="A22" s="44" t="s">
        <v>75</v>
      </c>
      <c r="B22" s="100">
        <v>171560.03</v>
      </c>
      <c r="C22" s="101"/>
      <c r="D22" s="45">
        <v>164763.72</v>
      </c>
      <c r="E22" s="46"/>
      <c r="F22" s="47">
        <v>8402.9399999999987</v>
      </c>
      <c r="G22" s="47">
        <v>10685.34</v>
      </c>
      <c r="H22" s="48">
        <v>21007.35</v>
      </c>
      <c r="I22" s="48">
        <v>2100</v>
      </c>
      <c r="J22" s="47">
        <v>39493.82</v>
      </c>
      <c r="K22" s="47">
        <v>45208</v>
      </c>
      <c r="L22" s="47">
        <v>16767.919999999998</v>
      </c>
      <c r="M22" s="47">
        <v>0</v>
      </c>
      <c r="N22" s="47">
        <v>0</v>
      </c>
      <c r="O22" s="49">
        <f>4488+3795</f>
        <v>8283</v>
      </c>
      <c r="P22" s="49">
        <v>0</v>
      </c>
      <c r="Q22" s="47">
        <v>3921.3720000000003</v>
      </c>
      <c r="R22" s="50">
        <f t="shared" si="0"/>
        <v>155869.742</v>
      </c>
    </row>
    <row r="23" spans="1:19" x14ac:dyDescent="0.25">
      <c r="A23" s="51" t="s">
        <v>8</v>
      </c>
      <c r="B23" s="102">
        <f>SUM(B15:B22)</f>
        <v>1372480.24</v>
      </c>
      <c r="C23" s="103"/>
      <c r="D23" s="52">
        <f>SUM(D15:D22)</f>
        <v>1133709.24</v>
      </c>
      <c r="E23" s="53"/>
      <c r="F23" s="53">
        <f t="shared" ref="F23:R23" si="1">SUM(F15:F22)</f>
        <v>67223.520000000004</v>
      </c>
      <c r="G23" s="53">
        <f t="shared" si="1"/>
        <v>85482.719999999987</v>
      </c>
      <c r="H23" s="53">
        <f t="shared" si="1"/>
        <v>168058.80000000002</v>
      </c>
      <c r="I23" s="53">
        <f t="shared" si="1"/>
        <v>5250</v>
      </c>
      <c r="J23" s="53">
        <f t="shared" si="1"/>
        <v>315950.56</v>
      </c>
      <c r="K23" s="53">
        <f t="shared" si="1"/>
        <v>361664</v>
      </c>
      <c r="L23" s="53">
        <f t="shared" si="1"/>
        <v>134143.35999999999</v>
      </c>
      <c r="M23" s="53">
        <f t="shared" si="1"/>
        <v>156854.88</v>
      </c>
      <c r="N23" s="53">
        <f t="shared" si="1"/>
        <v>11186.56</v>
      </c>
      <c r="O23" s="52">
        <f t="shared" si="1"/>
        <v>55794</v>
      </c>
      <c r="P23" s="52">
        <f t="shared" si="1"/>
        <v>0</v>
      </c>
      <c r="Q23" s="53">
        <f t="shared" si="1"/>
        <v>31370.975999999999</v>
      </c>
      <c r="R23" s="54">
        <f t="shared" si="1"/>
        <v>1392979.3759999999</v>
      </c>
    </row>
    <row r="24" spans="1:19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 t="s">
        <v>76</v>
      </c>
      <c r="Q24" s="104">
        <f>E13+D23-R23</f>
        <v>-259270.13599999994</v>
      </c>
      <c r="R24" s="104"/>
    </row>
    <row r="25" spans="1:19" x14ac:dyDescent="0.25">
      <c r="A25" s="59" t="s">
        <v>68</v>
      </c>
      <c r="B25">
        <v>1275</v>
      </c>
      <c r="C25" t="s">
        <v>79</v>
      </c>
    </row>
    <row r="26" spans="1:19" x14ac:dyDescent="0.25">
      <c r="A26" s="59" t="s">
        <v>70</v>
      </c>
      <c r="B26">
        <v>1500</v>
      </c>
      <c r="C26" t="s">
        <v>84</v>
      </c>
    </row>
    <row r="27" spans="1:19" x14ac:dyDescent="0.25">
      <c r="A27" s="59" t="s">
        <v>71</v>
      </c>
      <c r="B27">
        <v>2127.56</v>
      </c>
      <c r="C27" t="s">
        <v>82</v>
      </c>
    </row>
    <row r="28" spans="1:19" x14ac:dyDescent="0.25">
      <c r="B28">
        <v>4284</v>
      </c>
      <c r="C28" t="s">
        <v>83</v>
      </c>
      <c r="D28" s="61"/>
    </row>
    <row r="29" spans="1:19" x14ac:dyDescent="0.25">
      <c r="A29" s="59" t="s">
        <v>80</v>
      </c>
      <c r="B29">
        <v>2000</v>
      </c>
      <c r="C29" t="s">
        <v>85</v>
      </c>
    </row>
  </sheetData>
  <mergeCells count="41">
    <mergeCell ref="F6:F7"/>
    <mergeCell ref="G6:G7"/>
    <mergeCell ref="A11:E11"/>
    <mergeCell ref="A12:E12"/>
    <mergeCell ref="F12:R12"/>
    <mergeCell ref="A10:D10"/>
    <mergeCell ref="F10:N10"/>
    <mergeCell ref="O10:P10"/>
    <mergeCell ref="J6:J7"/>
    <mergeCell ref="K6:K7"/>
    <mergeCell ref="L6:L7"/>
    <mergeCell ref="M6:M7"/>
    <mergeCell ref="B9:D9"/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C6:C7"/>
    <mergeCell ref="D6:D7"/>
    <mergeCell ref="E6:E7"/>
    <mergeCell ref="H6:H7"/>
    <mergeCell ref="N6:N7"/>
    <mergeCell ref="I6:I7"/>
    <mergeCell ref="Q24:R24"/>
    <mergeCell ref="B15:C15"/>
    <mergeCell ref="B16:C16"/>
    <mergeCell ref="B17:C17"/>
    <mergeCell ref="B18:C18"/>
    <mergeCell ref="B19:C19"/>
    <mergeCell ref="B20:C20"/>
    <mergeCell ref="A13:D13"/>
    <mergeCell ref="B14:C14"/>
    <mergeCell ref="B21:C21"/>
    <mergeCell ref="B22:C22"/>
    <mergeCell ref="B23:C23"/>
  </mergeCells>
  <pageMargins left="0.28125" right="9.0624999999999994E-3" top="0.75" bottom="0.75" header="0.3" footer="0.3"/>
  <pageSetup paperSize="9" scale="86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2022</vt:lpstr>
      <vt:lpstr>'2022'!Область_печати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2023-02-09T13:04:59Z</dcterms:modified>
</cp:coreProperties>
</file>