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3485" windowHeight="4980" activeTab="0"/>
  </bookViews>
  <sheets>
    <sheet name="2022" sheetId="1" r:id="rId1"/>
  </sheets>
  <definedNames>
    <definedName name="_xlnm.Print_Area" localSheetId="0">'2022'!$J$30:$O$42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M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3000-ремонт шиферной кровли после ветра</t>
        </r>
      </text>
    </comment>
    <comment ref="M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2995-прочистка вентканалов
5331,2-покос</t>
        </r>
      </text>
    </comment>
    <comment ref="G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1734-разовая премия</t>
        </r>
      </text>
    </comment>
    <comment ref="M20" authorId="1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19500-поверка теплоузла</t>
        </r>
      </text>
    </comment>
    <comment ref="M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900-мешки для мусора</t>
        </r>
      </text>
    </comment>
    <comment ref="M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802,17-обслуживание газового оборудования
5331,2-покос</t>
        </r>
      </text>
    </comment>
    <comment ref="M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13176-погрузка мусора</t>
        </r>
      </text>
    </comment>
    <comment ref="G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2419,11--компенсация при увольнении</t>
        </r>
      </text>
    </comment>
    <comment ref="M2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3000-замена эл.питания 2шт на тепловычислителе
6529,26-погрузка,вывоз,размещение отходов</t>
        </r>
      </text>
    </comment>
  </commentList>
</comments>
</file>

<file path=xl/sharedStrings.xml><?xml version="1.0" encoding="utf-8"?>
<sst xmlns="http://schemas.openxmlformats.org/spreadsheetml/2006/main" count="101" uniqueCount="65">
  <si>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</si>
  <si>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</si>
  <si>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</si>
  <si>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</si>
  <si>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</si>
  <si>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</si>
  <si>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</si>
  <si>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</si>
  <si>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</si>
  <si>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</si>
  <si>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</si>
  <si>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Содержание</t>
  </si>
  <si>
    <t>декабрь</t>
  </si>
  <si>
    <t>ремонт</t>
  </si>
  <si>
    <t>итого</t>
  </si>
  <si>
    <t>ИТОГО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</si>
  <si>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</si>
  <si>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</si>
  <si>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</si>
  <si>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</si>
  <si>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</si>
  <si>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</si>
  <si>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</si>
  <si>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</si>
  <si>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</si>
  <si>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</si>
  <si>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</si>
  <si>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</si>
  <si>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</si>
  <si>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</si>
  <si>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</si>
  <si>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</si>
  <si>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</si>
  <si>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</si>
  <si>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</si>
  <si>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</si>
  <si>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</si>
  <si>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</si>
  <si>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</si>
  <si>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</si>
  <si>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</si>
  <si>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</si>
  <si>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</si>
  <si>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</si>
  <si>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</si>
  <si>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</si>
  <si>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</si>
  <si>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</si>
  <si>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</si>
  <si>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х/в</t>
  </si>
  <si>
    <t>эл-во</t>
  </si>
  <si>
    <t>покос</t>
  </si>
  <si>
    <t>Работы по уборке придомовой территории</t>
  </si>
  <si>
    <t>общехозяйственные расходы</t>
  </si>
  <si>
    <t>Информация о доходах и расходах по дому __Тургенева 12__на 2022 год.</t>
  </si>
  <si>
    <t>ремонт шиферной кровли после ветра</t>
  </si>
  <si>
    <t>прочистка вентканалов</t>
  </si>
  <si>
    <t>поверка теплоузла</t>
  </si>
  <si>
    <t>с 1 июля</t>
  </si>
  <si>
    <t>мешки для мусора</t>
  </si>
  <si>
    <t>обслуживание газового оборудования</t>
  </si>
  <si>
    <t>покос 17.07</t>
  </si>
  <si>
    <t>погрузка мусора</t>
  </si>
  <si>
    <t>замена эл.питания 2шт на тепловычислителе</t>
  </si>
  <si>
    <t>погрузка,вывоз,размещение отходов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</si>
</sst>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&quot;р.&quot;"/>
    <numFmt numFmtId="176" formatCode="#,##0.00&quot;р.&quot;"/>
    <numFmt numFmtId="177" formatCode="#,##0.0_р_."/>
    <numFmt numFmtId="178" formatCode="0.000"/>
    <numFmt numFmtId="179" formatCode="#,##0.000_р_."/>
    <numFmt numFmtId="180" formatCode="#,##0_р_.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&quot;р.&quot;"/>
    <numFmt numFmtId="187" formatCode="0.00000"/>
    <numFmt numFmtId="188" formatCode="0.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4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174" fontId="8" fillId="34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8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8" fillId="7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7" fillId="32" borderId="16" xfId="0" applyNumberFormat="1" applyFont="1" applyFill="1" applyBorder="1" applyAlignment="1">
      <alignment wrapText="1"/>
    </xf>
    <xf numFmtId="174" fontId="1" fillId="13" borderId="0" xfId="0" applyNumberFormat="1" applyFont="1" applyFill="1" applyBorder="1" applyAlignment="1">
      <alignment/>
    </xf>
    <xf numFmtId="0" fontId="1" fillId="13" borderId="0" xfId="0" applyFont="1" applyFill="1" applyAlignment="1">
      <alignment/>
    </xf>
    <xf numFmtId="2" fontId="3" fillId="0" borderId="10" xfId="0" applyNumberFormat="1" applyFont="1" applyBorder="1" applyAlignment="1">
      <alignment horizontal="center" vertical="top"/>
    </xf>
    <xf numFmtId="174" fontId="0" fillId="0" borderId="0" xfId="0" applyNumberFormat="1" applyAlignment="1">
      <alignment/>
    </xf>
    <xf numFmtId="17" fontId="3" fillId="33" borderId="0" xfId="0" applyNumberFormat="1" applyFont="1" applyFill="1" applyBorder="1" applyAlignment="1">
      <alignment horizontal="left"/>
    </xf>
    <xf numFmtId="0" fontId="1" fillId="13" borderId="0" xfId="0" applyFont="1" applyFill="1" applyAlignment="1">
      <alignment horizontal="right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174" fontId="6" fillId="0" borderId="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3" fillId="34" borderId="17" xfId="0" applyNumberFormat="1" applyFont="1" applyFill="1" applyBorder="1" applyAlignment="1">
      <alignment horizontal="center" vertical="top"/>
    </xf>
    <xf numFmtId="2" fontId="3" fillId="34" borderId="15" xfId="0" applyNumberFormat="1" applyFont="1" applyFill="1" applyBorder="1" applyAlignment="1">
      <alignment horizontal="center" vertical="top"/>
    </xf>
    <xf numFmtId="4" fontId="3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right" vertical="top" wrapText="1"/>
    </xf>
    <xf numFmtId="2" fontId="5" fillId="34" borderId="10" xfId="0" applyNumberFormat="1" applyFont="1" applyFill="1" applyBorder="1" applyAlignment="1">
      <alignment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2" fontId="5" fillId="34" borderId="13" xfId="0" applyNumberFormat="1" applyFont="1" applyFill="1" applyBorder="1" applyAlignment="1">
      <alignment horizontal="center" vertical="top" wrapText="1"/>
    </xf>
    <xf numFmtId="0" fontId="5" fillId="34" borderId="16" xfId="0" applyNumberFormat="1" applyFont="1" applyFill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174" fontId="6" fillId="0" borderId="18" xfId="0" applyNumberFormat="1" applyFont="1" applyFill="1" applyBorder="1" applyAlignment="1">
      <alignment horizontal="center"/>
    </xf>
    <xf numFmtId="174" fontId="1" fillId="36" borderId="16" xfId="0" applyNumberFormat="1" applyFont="1" applyFill="1" applyBorder="1" applyAlignment="1">
      <alignment horizontal="center"/>
    </xf>
    <xf numFmtId="174" fontId="1" fillId="36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174" fontId="1" fillId="34" borderId="16" xfId="0" applyNumberFormat="1" applyFont="1" applyFill="1" applyBorder="1" applyAlignment="1">
      <alignment horizontal="center"/>
    </xf>
    <xf numFmtId="174" fontId="1" fillId="34" borderId="15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Q41"/>
  <sheetViews>
    <sheetView tabSelected="1" workbookViewId="0" topLeftCell="A1">
      <selection activeCell="Q13" sqref="Q13"/>
    </sheetView>
  </sheetViews>
  <sheetFormatPr defaultColWidth="9.00390625" defaultRowHeight="12.75"/>
  <cols>
    <col min="2" max="2" width="7.375" style="0" customWidth="1"/>
    <col min="3" max="3" width="9.375" style="0" customWidth="1"/>
    <col min="9" max="9" width="9.375" style="0" customWidth="1"/>
    <col min="14" max="14" width="8.00390625" style="0" customWidth="1"/>
    <col min="15" max="15" width="8.625" style="0" customWidth="1"/>
  </cols>
  <sheetData>
    <row r="2" spans="1:17" ht="15.75">
      <c r="A2" s="57" t="s">
        <v>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2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2.75">
      <c r="A4" s="58"/>
      <c r="B4" s="56"/>
      <c r="C4" s="56"/>
      <c r="D4" s="56"/>
      <c r="E4" s="90"/>
      <c r="F4" s="53" t="s">
        <v>18</v>
      </c>
      <c r="G4" s="55"/>
      <c r="H4" s="55"/>
      <c r="I4" s="55"/>
      <c r="J4" s="55"/>
      <c r="K4" s="55"/>
      <c r="L4" s="55"/>
      <c r="M4" s="55"/>
      <c r="N4" s="55"/>
      <c r="O4" s="55"/>
      <c r="P4" s="54"/>
      <c r="Q4" s="2"/>
    </row>
    <row r="5" spans="1:17" ht="12.75">
      <c r="A5" s="4"/>
      <c r="B5" s="91" t="s">
        <v>19</v>
      </c>
      <c r="C5" s="92"/>
      <c r="D5" s="92"/>
      <c r="E5" s="93"/>
      <c r="F5" s="59" t="s">
        <v>11</v>
      </c>
      <c r="G5" s="60"/>
      <c r="H5" s="60"/>
      <c r="I5" s="60"/>
      <c r="J5" s="60"/>
      <c r="K5" s="60"/>
      <c r="L5" s="60"/>
      <c r="M5" s="60"/>
      <c r="N5" s="61" t="s">
        <v>20</v>
      </c>
      <c r="O5" s="62"/>
      <c r="P5" s="65" t="s">
        <v>21</v>
      </c>
      <c r="Q5" s="68" t="s">
        <v>15</v>
      </c>
    </row>
    <row r="6" spans="1:17" ht="12.75">
      <c r="A6" s="5"/>
      <c r="B6" s="71" t="s">
        <v>22</v>
      </c>
      <c r="C6" s="71" t="s">
        <v>13</v>
      </c>
      <c r="D6" s="71" t="s">
        <v>46</v>
      </c>
      <c r="E6" s="75" t="s">
        <v>14</v>
      </c>
      <c r="F6" s="73" t="s">
        <v>23</v>
      </c>
      <c r="G6" s="73" t="s">
        <v>52</v>
      </c>
      <c r="H6" s="73" t="s">
        <v>24</v>
      </c>
      <c r="I6" s="73" t="s">
        <v>25</v>
      </c>
      <c r="J6" s="73" t="s">
        <v>26</v>
      </c>
      <c r="K6" s="73" t="s">
        <v>53</v>
      </c>
      <c r="L6" s="77" t="s">
        <v>27</v>
      </c>
      <c r="M6" s="79"/>
      <c r="N6" s="63"/>
      <c r="O6" s="64"/>
      <c r="P6" s="66"/>
      <c r="Q6" s="69"/>
    </row>
    <row r="7" spans="1:17" ht="94.5">
      <c r="A7" s="7"/>
      <c r="B7" s="72"/>
      <c r="C7" s="72"/>
      <c r="D7" s="72"/>
      <c r="E7" s="76"/>
      <c r="F7" s="74"/>
      <c r="G7" s="74"/>
      <c r="H7" s="74"/>
      <c r="I7" s="74"/>
      <c r="J7" s="74"/>
      <c r="K7" s="74"/>
      <c r="L7" s="24" t="s">
        <v>47</v>
      </c>
      <c r="M7" s="24" t="s">
        <v>48</v>
      </c>
      <c r="N7" s="6" t="s">
        <v>28</v>
      </c>
      <c r="O7" s="6" t="s">
        <v>29</v>
      </c>
      <c r="P7" s="67"/>
      <c r="Q7" s="70"/>
    </row>
    <row r="8" spans="1:17" ht="14.25">
      <c r="A8" s="32">
        <v>2022</v>
      </c>
      <c r="B8" s="35">
        <v>9.6</v>
      </c>
      <c r="C8" s="35">
        <v>2.8</v>
      </c>
      <c r="D8" s="35">
        <v>1.6</v>
      </c>
      <c r="E8" s="9">
        <f>SUM(B8:D8)</f>
        <v>13.999999999999998</v>
      </c>
      <c r="F8" s="43">
        <v>1.6</v>
      </c>
      <c r="G8" s="43">
        <v>0</v>
      </c>
      <c r="H8" s="43">
        <v>2.8</v>
      </c>
      <c r="I8" s="43">
        <v>0.56</v>
      </c>
      <c r="J8" s="43">
        <v>3.4</v>
      </c>
      <c r="K8" s="43">
        <v>3</v>
      </c>
      <c r="L8" s="43">
        <v>0</v>
      </c>
      <c r="M8" s="43">
        <v>0</v>
      </c>
      <c r="N8" s="22">
        <v>0.1</v>
      </c>
      <c r="O8" s="22">
        <v>0.1</v>
      </c>
      <c r="P8" s="44">
        <v>2.44</v>
      </c>
      <c r="Q8" s="44">
        <f>SUM(F8:P8)</f>
        <v>14</v>
      </c>
    </row>
    <row r="9" spans="1:17" ht="12.75">
      <c r="A9" s="52" t="s">
        <v>58</v>
      </c>
      <c r="B9" s="45"/>
      <c r="C9" s="45"/>
      <c r="D9" s="46"/>
      <c r="E9" s="47">
        <v>16.5</v>
      </c>
      <c r="F9" s="48">
        <v>1.8</v>
      </c>
      <c r="G9" s="48">
        <v>2.18</v>
      </c>
      <c r="H9" s="48">
        <v>1.7</v>
      </c>
      <c r="I9" s="48">
        <v>0.28</v>
      </c>
      <c r="J9" s="48">
        <v>3.57</v>
      </c>
      <c r="K9" s="48">
        <v>3.4</v>
      </c>
      <c r="L9" s="48">
        <v>0</v>
      </c>
      <c r="M9" s="48">
        <v>0.13</v>
      </c>
      <c r="N9" s="49">
        <v>0.5</v>
      </c>
      <c r="O9" s="49">
        <v>0.5</v>
      </c>
      <c r="P9" s="50">
        <v>2.44</v>
      </c>
      <c r="Q9" s="51">
        <f>SUM(F9:P9)</f>
        <v>16.500000000000004</v>
      </c>
    </row>
    <row r="10" spans="1:17" ht="24">
      <c r="A10" s="94" t="s">
        <v>30</v>
      </c>
      <c r="B10" s="95"/>
      <c r="C10" s="95"/>
      <c r="D10" s="96"/>
      <c r="E10" s="9">
        <v>1484.7</v>
      </c>
      <c r="F10" s="77" t="s">
        <v>31</v>
      </c>
      <c r="G10" s="78"/>
      <c r="H10" s="78"/>
      <c r="I10" s="78"/>
      <c r="J10" s="78"/>
      <c r="K10" s="78"/>
      <c r="L10" s="78"/>
      <c r="M10" s="79"/>
      <c r="N10" s="80" t="s">
        <v>32</v>
      </c>
      <c r="O10" s="81"/>
      <c r="P10" s="8" t="s">
        <v>33</v>
      </c>
      <c r="Q10" s="8"/>
    </row>
    <row r="11" spans="1:17" ht="12.75">
      <c r="A11" s="82" t="s">
        <v>34</v>
      </c>
      <c r="B11" s="83"/>
      <c r="C11" s="83"/>
      <c r="D11" s="83"/>
      <c r="E11" s="84"/>
      <c r="F11" s="10">
        <f>F8*E10</f>
        <v>2375.52</v>
      </c>
      <c r="G11" s="10">
        <f>G9*E10</f>
        <v>3236.646</v>
      </c>
      <c r="H11" s="10">
        <f>H8*E10</f>
        <v>4157.16</v>
      </c>
      <c r="I11" s="10">
        <f>I9*E10</f>
        <v>415.71600000000007</v>
      </c>
      <c r="J11" s="10">
        <f>J9*E10</f>
        <v>5300.379</v>
      </c>
      <c r="K11" s="10">
        <f>K9*E10</f>
        <v>5047.9800000000005</v>
      </c>
      <c r="L11" s="10">
        <f>E10*L8</f>
        <v>0</v>
      </c>
      <c r="M11" s="10">
        <f>M9*E10</f>
        <v>193.01100000000002</v>
      </c>
      <c r="N11" s="10">
        <f>N9*E10</f>
        <v>742.35</v>
      </c>
      <c r="O11" s="10">
        <f>O9*E10</f>
        <v>742.35</v>
      </c>
      <c r="P11" s="10">
        <f>P8*E10</f>
        <v>3622.668</v>
      </c>
      <c r="Q11" s="10">
        <f>SUM(F11:P11)</f>
        <v>25833.78</v>
      </c>
    </row>
    <row r="12" spans="1:17" ht="12.75">
      <c r="A12" s="97" t="s">
        <v>35</v>
      </c>
      <c r="B12" s="97"/>
      <c r="C12" s="97"/>
      <c r="D12" s="97"/>
      <c r="E12" s="98"/>
      <c r="F12" s="85" t="s">
        <v>36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0"/>
    </row>
    <row r="13" spans="1:17" ht="12.75">
      <c r="A13" s="105" t="s">
        <v>37</v>
      </c>
      <c r="B13" s="105"/>
      <c r="C13" s="105"/>
      <c r="D13" s="106"/>
      <c r="E13" s="11">
        <v>44106.58819999994</v>
      </c>
      <c r="F13" s="39"/>
      <c r="G13" s="40"/>
      <c r="H13" s="12"/>
      <c r="I13" s="40"/>
      <c r="J13" s="40"/>
      <c r="K13" s="40"/>
      <c r="L13" s="40"/>
      <c r="M13" s="40"/>
      <c r="N13" s="40"/>
      <c r="O13" s="40"/>
      <c r="P13" s="40"/>
      <c r="Q13" s="41"/>
    </row>
    <row r="14" spans="1:17" ht="12.75">
      <c r="A14" s="25"/>
      <c r="B14" s="101" t="s">
        <v>45</v>
      </c>
      <c r="C14" s="101"/>
      <c r="D14" s="26" t="s">
        <v>35</v>
      </c>
      <c r="E14" s="27" t="s">
        <v>17</v>
      </c>
      <c r="F14" s="39"/>
      <c r="G14" s="40"/>
      <c r="H14" s="12"/>
      <c r="I14" s="40"/>
      <c r="J14" s="40"/>
      <c r="K14" s="40"/>
      <c r="L14" s="40"/>
      <c r="M14" s="40"/>
      <c r="N14" s="40"/>
      <c r="O14" s="40"/>
      <c r="P14" s="40"/>
      <c r="Q14" s="41"/>
    </row>
    <row r="15" spans="1:17" ht="12.75">
      <c r="A15" s="13" t="s">
        <v>38</v>
      </c>
      <c r="B15" s="87">
        <v>23995.99</v>
      </c>
      <c r="C15" s="102"/>
      <c r="D15" s="28">
        <v>23409.03</v>
      </c>
      <c r="E15" s="29"/>
      <c r="F15" s="14">
        <f>F8*E10</f>
        <v>2375.52</v>
      </c>
      <c r="G15" s="14">
        <v>3232.836</v>
      </c>
      <c r="H15" s="14">
        <f>H8*E10</f>
        <v>4157.16</v>
      </c>
      <c r="I15" s="14">
        <v>1861.6</v>
      </c>
      <c r="J15" s="15">
        <v>5315.016</v>
      </c>
      <c r="K15" s="14">
        <f>K8*E10</f>
        <v>4454.1</v>
      </c>
      <c r="L15" s="14">
        <f>1206.79+1399.69</f>
        <v>2606.48</v>
      </c>
      <c r="M15" s="14">
        <v>0</v>
      </c>
      <c r="N15" s="30">
        <v>0</v>
      </c>
      <c r="O15" s="30">
        <v>0</v>
      </c>
      <c r="P15" s="14">
        <f>P8*E10</f>
        <v>3622.668</v>
      </c>
      <c r="Q15" s="16">
        <f aca="true" t="shared" si="0" ref="Q15:Q26">SUM(F15:P15)</f>
        <v>27625.379999999997</v>
      </c>
    </row>
    <row r="16" spans="1:17" ht="12.75">
      <c r="A16" s="13" t="s">
        <v>39</v>
      </c>
      <c r="B16" s="87">
        <v>23392.19</v>
      </c>
      <c r="C16" s="88"/>
      <c r="D16" s="28">
        <v>21101.25</v>
      </c>
      <c r="E16" s="29"/>
      <c r="F16" s="14">
        <v>2375.52</v>
      </c>
      <c r="G16" s="14">
        <v>3232.836</v>
      </c>
      <c r="H16" s="14">
        <v>4157.16</v>
      </c>
      <c r="I16" s="14">
        <v>1861.6</v>
      </c>
      <c r="J16" s="15">
        <v>5315.016</v>
      </c>
      <c r="K16" s="14">
        <v>4454.1</v>
      </c>
      <c r="L16" s="14">
        <f>1578.11+344.77</f>
        <v>1922.8799999999999</v>
      </c>
      <c r="M16" s="14">
        <f>3000</f>
        <v>3000</v>
      </c>
      <c r="N16" s="30">
        <v>0</v>
      </c>
      <c r="O16" s="30">
        <v>0</v>
      </c>
      <c r="P16" s="14">
        <v>3622.668</v>
      </c>
      <c r="Q16" s="16">
        <f t="shared" si="0"/>
        <v>29941.78</v>
      </c>
    </row>
    <row r="17" spans="1:17" ht="12.75">
      <c r="A17" s="13" t="s">
        <v>2</v>
      </c>
      <c r="B17" s="87">
        <v>22708.64</v>
      </c>
      <c r="C17" s="88"/>
      <c r="D17" s="28">
        <v>19286.48</v>
      </c>
      <c r="E17" s="29"/>
      <c r="F17" s="14">
        <v>2375.52</v>
      </c>
      <c r="G17" s="14">
        <v>3232.836</v>
      </c>
      <c r="H17" s="14">
        <v>4157.16</v>
      </c>
      <c r="I17" s="14">
        <v>1861.6</v>
      </c>
      <c r="J17" s="15">
        <v>5315.016</v>
      </c>
      <c r="K17" s="14">
        <v>4454.1</v>
      </c>
      <c r="L17" s="14">
        <f>1342.45+1170.828</f>
        <v>2513.2780000000002</v>
      </c>
      <c r="M17" s="14">
        <v>0</v>
      </c>
      <c r="N17" s="30">
        <v>0</v>
      </c>
      <c r="O17" s="30">
        <v>0</v>
      </c>
      <c r="P17" s="14">
        <v>3622.668</v>
      </c>
      <c r="Q17" s="16">
        <f t="shared" si="0"/>
        <v>27532.177999999996</v>
      </c>
    </row>
    <row r="18" spans="1:17" ht="12.75">
      <c r="A18" s="13" t="s">
        <v>40</v>
      </c>
      <c r="B18" s="87">
        <v>23349.12</v>
      </c>
      <c r="C18" s="88"/>
      <c r="D18" s="28">
        <v>18334.86</v>
      </c>
      <c r="E18" s="29"/>
      <c r="F18" s="14">
        <v>2375.52</v>
      </c>
      <c r="G18" s="14">
        <v>3232.836</v>
      </c>
      <c r="H18" s="14">
        <v>4157.16</v>
      </c>
      <c r="I18" s="14">
        <v>1861.6</v>
      </c>
      <c r="J18" s="15">
        <v>5315.016</v>
      </c>
      <c r="K18" s="14">
        <v>4454.1</v>
      </c>
      <c r="L18" s="14">
        <f>1392.45+575.2916</f>
        <v>1967.7416</v>
      </c>
      <c r="M18" s="14">
        <v>0</v>
      </c>
      <c r="N18" s="30">
        <v>0</v>
      </c>
      <c r="O18" s="30">
        <v>0</v>
      </c>
      <c r="P18" s="14">
        <v>3622.668</v>
      </c>
      <c r="Q18" s="16">
        <f t="shared" si="0"/>
        <v>26986.6416</v>
      </c>
    </row>
    <row r="19" spans="1:17" ht="12.75">
      <c r="A19" s="13" t="s">
        <v>4</v>
      </c>
      <c r="B19" s="87">
        <v>22753.6</v>
      </c>
      <c r="C19" s="88"/>
      <c r="D19" s="28">
        <v>19398.61</v>
      </c>
      <c r="E19" s="29"/>
      <c r="F19" s="14">
        <v>2375.52</v>
      </c>
      <c r="G19" s="14">
        <f>3232.836+1734</f>
        <v>4966.835999999999</v>
      </c>
      <c r="H19" s="14">
        <v>4157.16</v>
      </c>
      <c r="I19" s="14">
        <v>0</v>
      </c>
      <c r="J19" s="15">
        <v>5315.016</v>
      </c>
      <c r="K19" s="14">
        <v>4454.1</v>
      </c>
      <c r="L19" s="14">
        <v>840.30408</v>
      </c>
      <c r="M19" s="14">
        <f>2995+5331.2</f>
        <v>8326.2</v>
      </c>
      <c r="N19" s="30">
        <v>0</v>
      </c>
      <c r="O19" s="30">
        <v>0</v>
      </c>
      <c r="P19" s="14">
        <v>3622.668</v>
      </c>
      <c r="Q19" s="16">
        <f t="shared" si="0"/>
        <v>34057.80408</v>
      </c>
    </row>
    <row r="20" spans="1:17" ht="12.75">
      <c r="A20" s="13" t="s">
        <v>5</v>
      </c>
      <c r="B20" s="87">
        <v>21626.15</v>
      </c>
      <c r="C20" s="88"/>
      <c r="D20" s="28">
        <v>20930.18</v>
      </c>
      <c r="E20" s="29"/>
      <c r="F20" s="14">
        <v>2375.52</v>
      </c>
      <c r="G20" s="14">
        <v>3232.836</v>
      </c>
      <c r="H20" s="14">
        <v>4157.16</v>
      </c>
      <c r="I20" s="14">
        <v>0</v>
      </c>
      <c r="J20" s="15">
        <v>5315.016</v>
      </c>
      <c r="K20" s="14">
        <v>4454.1</v>
      </c>
      <c r="L20" s="14">
        <f>82.65+1670.94</f>
        <v>1753.5900000000001</v>
      </c>
      <c r="M20" s="14">
        <v>19500</v>
      </c>
      <c r="N20" s="30">
        <v>7494</v>
      </c>
      <c r="O20" s="30">
        <v>0</v>
      </c>
      <c r="P20" s="14">
        <v>3622.668</v>
      </c>
      <c r="Q20" s="16">
        <f t="shared" si="0"/>
        <v>51904.88999999999</v>
      </c>
    </row>
    <row r="21" spans="1:17" ht="12.75">
      <c r="A21" s="13" t="s">
        <v>6</v>
      </c>
      <c r="B21" s="87">
        <v>26251.29</v>
      </c>
      <c r="C21" s="88"/>
      <c r="D21" s="28">
        <v>31148.4</v>
      </c>
      <c r="E21" s="29"/>
      <c r="F21" s="14">
        <f>F9*E10</f>
        <v>2672.46</v>
      </c>
      <c r="G21" s="14">
        <v>3232.836</v>
      </c>
      <c r="H21" s="14">
        <f>H9*E10</f>
        <v>2523.9900000000002</v>
      </c>
      <c r="I21" s="14">
        <v>0</v>
      </c>
      <c r="J21" s="15">
        <v>5315.016</v>
      </c>
      <c r="K21" s="14">
        <f>K9*E10</f>
        <v>5047.9800000000005</v>
      </c>
      <c r="L21" s="14">
        <f>2105.62+1673.06</f>
        <v>3778.68</v>
      </c>
      <c r="M21" s="14">
        <v>900</v>
      </c>
      <c r="N21" s="30">
        <v>0</v>
      </c>
      <c r="O21" s="30">
        <v>0</v>
      </c>
      <c r="P21" s="14">
        <v>3622.668</v>
      </c>
      <c r="Q21" s="16">
        <f t="shared" si="0"/>
        <v>27093.63</v>
      </c>
    </row>
    <row r="22" spans="1:17" ht="12.75">
      <c r="A22" s="13" t="s">
        <v>7</v>
      </c>
      <c r="B22" s="87">
        <v>28276.25</v>
      </c>
      <c r="C22" s="88"/>
      <c r="D22" s="28">
        <v>22630.5</v>
      </c>
      <c r="E22" s="29"/>
      <c r="F22" s="14">
        <v>2672.46</v>
      </c>
      <c r="G22" s="14">
        <v>3232.836</v>
      </c>
      <c r="H22" s="14">
        <v>2523.9900000000002</v>
      </c>
      <c r="I22" s="14">
        <v>0</v>
      </c>
      <c r="J22" s="15">
        <v>5315.016</v>
      </c>
      <c r="K22" s="14">
        <v>5047.9800000000005</v>
      </c>
      <c r="L22" s="14">
        <f>3828.4+1097.25</f>
        <v>4925.65</v>
      </c>
      <c r="M22" s="14">
        <f>802.17+5331.2</f>
        <v>6133.37</v>
      </c>
      <c r="N22" s="30">
        <v>0</v>
      </c>
      <c r="O22" s="30">
        <v>0</v>
      </c>
      <c r="P22" s="14">
        <v>3622.668</v>
      </c>
      <c r="Q22" s="16">
        <f t="shared" si="0"/>
        <v>33473.97</v>
      </c>
    </row>
    <row r="23" spans="1:17" ht="12.75">
      <c r="A23" s="13" t="s">
        <v>41</v>
      </c>
      <c r="B23" s="87">
        <v>29423.19</v>
      </c>
      <c r="C23" s="88"/>
      <c r="D23" s="28">
        <v>25474.4</v>
      </c>
      <c r="E23" s="29"/>
      <c r="F23" s="14">
        <v>2672.46</v>
      </c>
      <c r="G23" s="14">
        <f>3232.836+2419.11</f>
        <v>5651.946</v>
      </c>
      <c r="H23" s="14">
        <v>2523.9900000000002</v>
      </c>
      <c r="I23" s="14">
        <v>0</v>
      </c>
      <c r="J23" s="15">
        <v>5315.016</v>
      </c>
      <c r="K23" s="14">
        <v>5047.9800000000005</v>
      </c>
      <c r="L23" s="33">
        <f>1914.2+1367.7247</f>
        <v>3281.9247</v>
      </c>
      <c r="M23" s="14">
        <v>13176</v>
      </c>
      <c r="N23" s="30">
        <v>0</v>
      </c>
      <c r="O23" s="30">
        <v>0</v>
      </c>
      <c r="P23" s="14">
        <v>3622.668</v>
      </c>
      <c r="Q23" s="16">
        <f t="shared" si="0"/>
        <v>41291.98469999999</v>
      </c>
    </row>
    <row r="24" spans="1:17" ht="12.75">
      <c r="A24" s="13" t="s">
        <v>42</v>
      </c>
      <c r="B24" s="87">
        <v>27779.45</v>
      </c>
      <c r="C24" s="88"/>
      <c r="D24" s="28">
        <v>29913.23</v>
      </c>
      <c r="E24" s="29"/>
      <c r="F24" s="14">
        <v>2672.46</v>
      </c>
      <c r="G24" s="14">
        <v>3232.836</v>
      </c>
      <c r="H24" s="14">
        <v>2523.9900000000002</v>
      </c>
      <c r="I24" s="14">
        <v>1050</v>
      </c>
      <c r="J24" s="15">
        <v>5315.016</v>
      </c>
      <c r="K24" s="14">
        <v>5047.9800000000005</v>
      </c>
      <c r="L24" s="14">
        <f>2679.88+80.682</f>
        <v>2760.562</v>
      </c>
      <c r="M24" s="14">
        <v>9529.26</v>
      </c>
      <c r="N24" s="30">
        <v>7217</v>
      </c>
      <c r="O24" s="30">
        <v>0</v>
      </c>
      <c r="P24" s="14">
        <v>3622.668</v>
      </c>
      <c r="Q24" s="16">
        <f t="shared" si="0"/>
        <v>42971.772</v>
      </c>
    </row>
    <row r="25" spans="1:17" ht="12.75">
      <c r="A25" s="13" t="s">
        <v>43</v>
      </c>
      <c r="B25" s="87">
        <v>27258.05</v>
      </c>
      <c r="C25" s="88"/>
      <c r="D25" s="28">
        <v>21885.55</v>
      </c>
      <c r="E25" s="29"/>
      <c r="F25" s="14">
        <v>2672.46</v>
      </c>
      <c r="G25" s="14">
        <v>3232.836</v>
      </c>
      <c r="H25" s="14">
        <v>2523.9900000000002</v>
      </c>
      <c r="I25" s="14">
        <v>2100</v>
      </c>
      <c r="J25" s="15">
        <v>5315.016</v>
      </c>
      <c r="K25" s="14">
        <v>5047.9800000000005</v>
      </c>
      <c r="L25" s="14">
        <f>2871.3+1389.15525</f>
        <v>4260.45525</v>
      </c>
      <c r="M25" s="14">
        <v>0</v>
      </c>
      <c r="N25" s="30">
        <v>0</v>
      </c>
      <c r="O25" s="30">
        <v>0</v>
      </c>
      <c r="P25" s="14">
        <v>3622.668</v>
      </c>
      <c r="Q25" s="16">
        <f t="shared" si="0"/>
        <v>28775.40525</v>
      </c>
    </row>
    <row r="26" spans="1:17" ht="12.75">
      <c r="A26" s="13" t="s">
        <v>44</v>
      </c>
      <c r="B26" s="87">
        <v>28757.88</v>
      </c>
      <c r="C26" s="88"/>
      <c r="D26" s="28">
        <v>27501.83</v>
      </c>
      <c r="E26" s="29"/>
      <c r="F26" s="14">
        <v>2672.46</v>
      </c>
      <c r="G26" s="14">
        <v>3232.836</v>
      </c>
      <c r="H26" s="14">
        <v>2523.9900000000002</v>
      </c>
      <c r="I26" s="14">
        <v>2100</v>
      </c>
      <c r="J26" s="15">
        <v>5315.016</v>
      </c>
      <c r="K26" s="14">
        <v>5047.9800000000005</v>
      </c>
      <c r="L26" s="14">
        <v>518.82773</v>
      </c>
      <c r="M26" s="14">
        <v>0</v>
      </c>
      <c r="N26" s="30">
        <v>0</v>
      </c>
      <c r="O26" s="30">
        <v>0</v>
      </c>
      <c r="P26" s="14">
        <v>3622.668</v>
      </c>
      <c r="Q26" s="16">
        <f t="shared" si="0"/>
        <v>25033.77773</v>
      </c>
    </row>
    <row r="27" spans="1:17" ht="12.75">
      <c r="A27" s="31" t="s">
        <v>14</v>
      </c>
      <c r="B27" s="103">
        <f>SUM(B15:B26)</f>
        <v>305571.80000000005</v>
      </c>
      <c r="C27" s="104"/>
      <c r="D27" s="23">
        <f>SUM(D15:D26)</f>
        <v>281014.32</v>
      </c>
      <c r="E27" s="17"/>
      <c r="F27" s="17">
        <f aca="true" t="shared" si="1" ref="F27:Q27">SUM(F15:F26)</f>
        <v>30287.879999999997</v>
      </c>
      <c r="G27" s="17">
        <f t="shared" si="1"/>
        <v>42947.14200000001</v>
      </c>
      <c r="H27" s="17">
        <f t="shared" si="1"/>
        <v>40086.9</v>
      </c>
      <c r="I27" s="17">
        <f t="shared" si="1"/>
        <v>12696.4</v>
      </c>
      <c r="J27" s="17">
        <f t="shared" si="1"/>
        <v>63780.19200000001</v>
      </c>
      <c r="K27" s="17">
        <f t="shared" si="1"/>
        <v>57012.48000000001</v>
      </c>
      <c r="L27" s="17">
        <f t="shared" si="1"/>
        <v>31130.37336</v>
      </c>
      <c r="M27" s="17">
        <f t="shared" si="1"/>
        <v>60564.83</v>
      </c>
      <c r="N27" s="23">
        <f t="shared" si="1"/>
        <v>14711</v>
      </c>
      <c r="O27" s="23">
        <f t="shared" si="1"/>
        <v>0</v>
      </c>
      <c r="P27" s="17">
        <f t="shared" si="1"/>
        <v>43472.016</v>
      </c>
      <c r="Q27" s="18">
        <f t="shared" si="1"/>
        <v>396689.21335999994</v>
      </c>
    </row>
    <row r="28" spans="1:17" ht="12.7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 t="s">
        <v>16</v>
      </c>
      <c r="P28" s="86">
        <f>E13+D27-Q27</f>
        <v>-71568.30515999999</v>
      </c>
      <c r="Q28" s="86"/>
    </row>
    <row r="29" spans="1:17" ht="12.75">
      <c r="A29" s="19"/>
      <c r="B29" s="20" t="s">
        <v>1</v>
      </c>
      <c r="C29">
        <v>3000</v>
      </c>
      <c r="D29" s="20" t="s">
        <v>55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42"/>
      <c r="Q29" s="42"/>
    </row>
    <row r="30" spans="1:15" ht="12.75">
      <c r="A30" s="37"/>
      <c r="B30" t="s">
        <v>4</v>
      </c>
      <c r="C30">
        <v>2995</v>
      </c>
      <c r="D30" t="s">
        <v>56</v>
      </c>
      <c r="H30" s="3"/>
      <c r="K30" s="33" t="s">
        <v>0</v>
      </c>
      <c r="L30" s="38">
        <v>1206.79</v>
      </c>
      <c r="M30" s="34" t="s">
        <v>49</v>
      </c>
      <c r="N30" s="34">
        <v>1399.67</v>
      </c>
      <c r="O30" s="33" t="s">
        <v>50</v>
      </c>
    </row>
    <row r="31" spans="1:15" ht="12.75">
      <c r="A31" s="37"/>
      <c r="C31">
        <v>5331.2</v>
      </c>
      <c r="D31" t="s">
        <v>51</v>
      </c>
      <c r="E31" s="36"/>
      <c r="J31" s="1"/>
      <c r="K31" s="33" t="s">
        <v>1</v>
      </c>
      <c r="L31" s="38">
        <v>1578.11</v>
      </c>
      <c r="M31" s="34" t="s">
        <v>49</v>
      </c>
      <c r="N31" s="34">
        <v>344.77</v>
      </c>
      <c r="O31" s="33" t="s">
        <v>50</v>
      </c>
    </row>
    <row r="32" spans="2:15" ht="12.75">
      <c r="B32" t="s">
        <v>5</v>
      </c>
      <c r="C32">
        <v>19500</v>
      </c>
      <c r="D32" s="20" t="s">
        <v>57</v>
      </c>
      <c r="K32" s="33" t="s">
        <v>2</v>
      </c>
      <c r="L32" s="38">
        <v>1342.45</v>
      </c>
      <c r="M32" s="34" t="s">
        <v>49</v>
      </c>
      <c r="N32" s="34">
        <v>1170.828</v>
      </c>
      <c r="O32" s="33" t="s">
        <v>50</v>
      </c>
    </row>
    <row r="33" spans="2:17" ht="12.75">
      <c r="B33" t="s">
        <v>6</v>
      </c>
      <c r="C33">
        <v>900</v>
      </c>
      <c r="D33" s="20" t="s">
        <v>59</v>
      </c>
      <c r="K33" s="33" t="s">
        <v>3</v>
      </c>
      <c r="L33" s="38">
        <v>1392.45</v>
      </c>
      <c r="M33" s="34" t="s">
        <v>49</v>
      </c>
      <c r="N33" s="34">
        <v>575.2916</v>
      </c>
      <c r="O33" s="33" t="s">
        <v>50</v>
      </c>
      <c r="Q33" s="36"/>
    </row>
    <row r="34" spans="2:15" ht="12.75">
      <c r="B34" t="s">
        <v>7</v>
      </c>
      <c r="C34">
        <v>802.17</v>
      </c>
      <c r="D34" t="s">
        <v>60</v>
      </c>
      <c r="K34" s="33" t="s">
        <v>4</v>
      </c>
      <c r="L34" s="33">
        <v>0</v>
      </c>
      <c r="M34" s="34" t="s">
        <v>49</v>
      </c>
      <c r="N34" s="34">
        <v>840.30408</v>
      </c>
      <c r="O34" s="33" t="s">
        <v>50</v>
      </c>
    </row>
    <row r="35" spans="3:15" ht="12.75">
      <c r="C35">
        <v>5331.2</v>
      </c>
      <c r="D35" t="s">
        <v>61</v>
      </c>
      <c r="K35" s="33" t="s">
        <v>5</v>
      </c>
      <c r="L35" s="33">
        <v>1670.94</v>
      </c>
      <c r="M35" s="34" t="s">
        <v>49</v>
      </c>
      <c r="N35" s="34">
        <v>82.65</v>
      </c>
      <c r="O35" s="33" t="s">
        <v>50</v>
      </c>
    </row>
    <row r="36" spans="2:15" ht="12.75">
      <c r="B36" t="s">
        <v>8</v>
      </c>
      <c r="C36">
        <v>13176</v>
      </c>
      <c r="D36" t="s">
        <v>62</v>
      </c>
      <c r="K36" s="33" t="s">
        <v>6</v>
      </c>
      <c r="L36" s="33">
        <v>2105.62</v>
      </c>
      <c r="M36" s="34" t="s">
        <v>49</v>
      </c>
      <c r="N36" s="34">
        <v>1673.06</v>
      </c>
      <c r="O36" s="33" t="s">
        <v>50</v>
      </c>
    </row>
    <row r="37" spans="2:15" ht="12.75">
      <c r="B37" t="s">
        <v>9</v>
      </c>
      <c r="C37">
        <v>3000</v>
      </c>
      <c r="D37" t="s">
        <v>63</v>
      </c>
      <c r="K37" s="33" t="s">
        <v>7</v>
      </c>
      <c r="L37" s="33">
        <v>3828.4</v>
      </c>
      <c r="M37" s="34" t="s">
        <v>49</v>
      </c>
      <c r="N37" s="34">
        <v>1097.25</v>
      </c>
      <c r="O37" s="33" t="s">
        <v>50</v>
      </c>
    </row>
    <row r="38" spans="3:15" ht="12.75">
      <c r="C38">
        <v>6529.26</v>
      </c>
      <c r="D38" t="s">
        <v>64</v>
      </c>
      <c r="K38" s="33" t="s">
        <v>8</v>
      </c>
      <c r="L38" s="33">
        <v>1914.2</v>
      </c>
      <c r="M38" s="34" t="s">
        <v>49</v>
      </c>
      <c r="N38" s="34">
        <v>1367.7247</v>
      </c>
      <c r="O38" s="33" t="s">
        <v>50</v>
      </c>
    </row>
    <row r="39" spans="11:15" ht="12.75">
      <c r="K39" s="33" t="s">
        <v>9</v>
      </c>
      <c r="L39" s="33">
        <v>2679.88</v>
      </c>
      <c r="M39" s="34" t="s">
        <v>49</v>
      </c>
      <c r="N39" s="34">
        <v>80.682</v>
      </c>
      <c r="O39" s="33" t="s">
        <v>50</v>
      </c>
    </row>
    <row r="40" spans="11:15" ht="12.75">
      <c r="K40" s="33" t="s">
        <v>10</v>
      </c>
      <c r="L40" s="33">
        <v>2871.3</v>
      </c>
      <c r="M40" s="34" t="s">
        <v>49</v>
      </c>
      <c r="N40" s="34">
        <v>1389.15525</v>
      </c>
      <c r="O40" s="33" t="s">
        <v>50</v>
      </c>
    </row>
    <row r="41" spans="11:15" ht="12.75">
      <c r="K41" s="33" t="s">
        <v>12</v>
      </c>
      <c r="L41" s="33">
        <v>0</v>
      </c>
      <c r="M41" s="34" t="s">
        <v>49</v>
      </c>
      <c r="N41" s="34">
        <v>518.82773</v>
      </c>
      <c r="O41" s="33" t="s">
        <v>50</v>
      </c>
    </row>
  </sheetData>
  <sheetProtection/>
  <mergeCells count="42"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N10:O10"/>
    <mergeCell ref="A11:E11"/>
    <mergeCell ref="A12:E12"/>
    <mergeCell ref="F12:Q12"/>
    <mergeCell ref="A13:D13"/>
    <mergeCell ref="B14:C14"/>
    <mergeCell ref="A10:D10"/>
    <mergeCell ref="F10:M10"/>
    <mergeCell ref="B15:C15"/>
    <mergeCell ref="B16:C16"/>
    <mergeCell ref="B17:C17"/>
    <mergeCell ref="B18:C18"/>
    <mergeCell ref="B19:C19"/>
    <mergeCell ref="B20:C20"/>
    <mergeCell ref="B27:C27"/>
    <mergeCell ref="P28:Q28"/>
    <mergeCell ref="B21:C21"/>
    <mergeCell ref="B22:C22"/>
    <mergeCell ref="B23:C23"/>
    <mergeCell ref="B24:C24"/>
    <mergeCell ref="B25:C25"/>
    <mergeCell ref="B26:C26"/>
  </mergeCells>
  <printOptions/>
  <pageMargins left="0.2708333333333333" right="0.1875" top="0.75" bottom="0.75" header="0.3" footer="0.3"/>
  <pageSetup horizontalDpi="600" verticalDpi="600"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2022-05-24T10:12:23Z</cp:lastPrinted>
  <dcterms:created xsi:type="dcterms:W3CDTF">2007-02-04T12:22:59Z</dcterms:created>
  <dcterms:modified xsi:type="dcterms:W3CDTF">2023-02-09T12:52:58Z</dcterms:modified>
  <cp:category/>
  <cp:version/>
  <cp:contentType/>
  <cp:contentStatus/>
</cp:coreProperties>
</file>