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3800" windowHeight="5235" activeTab="0"/>
  </bookViews>
  <sheets>
    <sheet name="2020" sheetId="1" r:id="rId1"/>
  </sheets>
  <definedNames>
    <definedName name="_xlnm.Print_Area" localSheetId="0">'2020'!$A$2:$Q$31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800-ремонт шиферной кровли +ремонт слухового окна</t>
        </r>
      </text>
    </comment>
    <comment ref="M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2350-проверка дымохода и вентканала
3266-дератизация</t>
        </r>
      </text>
    </comment>
    <comment ref="G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разовая премия 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2640-субботник
3348,80-дератизация</t>
        </r>
      </text>
    </comment>
    <comment ref="M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1500-корчевание пня+бетонирование
1500-замена эл.питания на ВПС</t>
        </r>
      </text>
    </comment>
  </commentList>
</comments>
</file>

<file path=xl/sharedStrings.xml><?xml version="1.0" encoding="utf-8"?>
<sst xmlns="http://schemas.openxmlformats.org/spreadsheetml/2006/main" count="101" uniqueCount="66">
  <si>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</si>
  <si>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</si>
  <si>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</si>
  <si>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</si>
  <si>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</si>
  <si>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</si>
  <si>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</si>
  <si>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</si>
  <si>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</si>
  <si>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Содержание</t>
  </si>
  <si>
    <t>Эпсилон</t>
  </si>
  <si>
    <t>октябрь</t>
  </si>
  <si>
    <t>итого</t>
  </si>
  <si>
    <t>ноябрь</t>
  </si>
  <si>
    <t>декабрь</t>
  </si>
  <si>
    <t>ремонт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</si>
  <si>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</si>
  <si>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</si>
  <si>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</si>
  <si>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</si>
  <si>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</si>
  <si>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</si>
  <si>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</si>
  <si>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</si>
  <si>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</si>
  <si>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</si>
  <si>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</si>
  <si>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</si>
  <si>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</si>
  <si>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</si>
  <si>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</si>
  <si>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</si>
  <si>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</si>
  <si>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</si>
  <si>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</si>
  <si>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</si>
  <si>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</si>
  <si>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</si>
  <si>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</si>
  <si>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</si>
  <si>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</si>
  <si>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</si>
  <si>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</si>
  <si>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</si>
  <si>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</si>
  <si>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</si>
  <si>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</si>
  <si>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</si>
  <si>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</si>
  <si>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начислено</t>
  </si>
  <si>
    <t>оплата коммунальных ресурсов на содержание ОДИ</t>
  </si>
  <si>
    <t>1 полугодие</t>
  </si>
  <si>
    <t>Вымпелком</t>
  </si>
  <si>
    <t>услуги сторонних организаций, разовые работы</t>
  </si>
  <si>
    <t>х/в</t>
  </si>
  <si>
    <t>эл-во</t>
  </si>
  <si>
    <t>субботник</t>
  </si>
  <si>
    <t xml:space="preserve">общехозяйственные расходы </t>
  </si>
  <si>
    <t>серди</t>
  </si>
  <si>
    <t>ростелеком</t>
  </si>
  <si>
    <t>Информация о доходах и расходах по дому __Калинина 144/1__на 2020год.</t>
  </si>
  <si>
    <t>ремонт шиферной кровли +ремонт слухового окна</t>
  </si>
  <si>
    <t>проверка дымохода и вентканала</t>
  </si>
  <si>
    <t>дератизация</t>
  </si>
  <si>
    <t>корчевание пня+бетонирование</t>
  </si>
  <si>
    <t>замена эл.питания на ВПС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</si>
</sst>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&quot;р.&quot;"/>
    <numFmt numFmtId="176" formatCode="0.000"/>
    <numFmt numFmtId="177" formatCode="#,##0.000_р_."/>
    <numFmt numFmtId="178" formatCode="0.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2" fontId="1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wrapText="1"/>
    </xf>
    <xf numFmtId="2" fontId="1" fillId="0" borderId="13" xfId="0" applyNumberFormat="1" applyFont="1" applyBorder="1" applyAlignment="1">
      <alignment vertical="top" textRotation="90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2" fillId="7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/>
    </xf>
    <xf numFmtId="174" fontId="2" fillId="1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32" borderId="10" xfId="0" applyNumberFormat="1" applyFont="1" applyFill="1" applyBorder="1" applyAlignment="1">
      <alignment horizontal="right" vertical="top" wrapText="1"/>
    </xf>
    <xf numFmtId="174" fontId="1" fillId="36" borderId="0" xfId="0" applyNumberFormat="1" applyFont="1" applyFill="1" applyBorder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top"/>
    </xf>
    <xf numFmtId="0" fontId="10" fillId="32" borderId="10" xfId="0" applyNumberFormat="1" applyFont="1" applyFill="1" applyBorder="1" applyAlignment="1">
      <alignment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74" fontId="9" fillId="0" borderId="18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174" fontId="1" fillId="34" borderId="17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174" fontId="1" fillId="37" borderId="17" xfId="0" applyNumberFormat="1" applyFont="1" applyFill="1" applyBorder="1" applyAlignment="1">
      <alignment horizontal="center"/>
    </xf>
    <xf numFmtId="174" fontId="1" fillId="37" borderId="16" xfId="0" applyNumberFormat="1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6" fillId="32" borderId="14" xfId="0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Q49"/>
  <sheetViews>
    <sheetView tabSelected="1" workbookViewId="0" topLeftCell="A4">
      <selection activeCell="B27" sqref="B27:C27"/>
    </sheetView>
  </sheetViews>
  <sheetFormatPr defaultColWidth="9.00390625" defaultRowHeight="12.75"/>
  <cols>
    <col min="3" max="3" width="5.75390625" style="0" customWidth="1"/>
    <col min="4" max="4" width="8.75390625" style="0" customWidth="1"/>
    <col min="5" max="5" width="8.625" style="0" customWidth="1"/>
  </cols>
  <sheetData>
    <row r="2" spans="1:17" ht="15.75">
      <c r="A2" s="72" t="s">
        <v>60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74"/>
      <c r="B4" s="51"/>
      <c r="C4" s="51"/>
      <c r="D4" s="51"/>
      <c r="E4" s="75"/>
      <c r="F4" s="52" t="s">
        <v>19</v>
      </c>
      <c r="G4" s="47"/>
      <c r="H4" s="47"/>
      <c r="I4" s="47"/>
      <c r="J4" s="47"/>
      <c r="K4" s="47"/>
      <c r="L4" s="47"/>
      <c r="M4" s="47"/>
      <c r="N4" s="47"/>
      <c r="O4" s="47"/>
      <c r="P4" s="48"/>
      <c r="Q4" s="1"/>
    </row>
    <row r="5" spans="1:17" ht="12.75">
      <c r="A5" s="4"/>
      <c r="B5" s="76" t="s">
        <v>20</v>
      </c>
      <c r="C5" s="77"/>
      <c r="D5" s="77"/>
      <c r="E5" s="78"/>
      <c r="F5" s="79" t="s">
        <v>9</v>
      </c>
      <c r="G5" s="80"/>
      <c r="H5" s="80"/>
      <c r="I5" s="80"/>
      <c r="J5" s="80"/>
      <c r="K5" s="80"/>
      <c r="L5" s="80"/>
      <c r="M5" s="80"/>
      <c r="N5" s="81" t="s">
        <v>21</v>
      </c>
      <c r="O5" s="82"/>
      <c r="P5" s="85" t="s">
        <v>22</v>
      </c>
      <c r="Q5" s="88" t="s">
        <v>16</v>
      </c>
    </row>
    <row r="6" spans="1:17" ht="12.75">
      <c r="A6" s="26"/>
      <c r="B6" s="49" t="s">
        <v>23</v>
      </c>
      <c r="C6" s="49" t="s">
        <v>15</v>
      </c>
      <c r="D6" s="49" t="s">
        <v>24</v>
      </c>
      <c r="E6" s="69" t="s">
        <v>12</v>
      </c>
      <c r="F6" s="67" t="s">
        <v>25</v>
      </c>
      <c r="G6" s="67" t="s">
        <v>26</v>
      </c>
      <c r="H6" s="67" t="s">
        <v>27</v>
      </c>
      <c r="I6" s="67" t="s">
        <v>28</v>
      </c>
      <c r="J6" s="67" t="s">
        <v>29</v>
      </c>
      <c r="K6" s="67" t="s">
        <v>57</v>
      </c>
      <c r="L6" s="59" t="s">
        <v>30</v>
      </c>
      <c r="M6" s="61"/>
      <c r="N6" s="83"/>
      <c r="O6" s="84"/>
      <c r="P6" s="86"/>
      <c r="Q6" s="89"/>
    </row>
    <row r="7" spans="1:17" ht="84">
      <c r="A7" s="6"/>
      <c r="B7" s="50"/>
      <c r="C7" s="50"/>
      <c r="D7" s="50"/>
      <c r="E7" s="70"/>
      <c r="F7" s="68"/>
      <c r="G7" s="68"/>
      <c r="H7" s="68"/>
      <c r="I7" s="68"/>
      <c r="J7" s="68"/>
      <c r="K7" s="68"/>
      <c r="L7" s="27" t="s">
        <v>50</v>
      </c>
      <c r="M7" s="27" t="s">
        <v>53</v>
      </c>
      <c r="N7" s="5" t="s">
        <v>31</v>
      </c>
      <c r="O7" s="5" t="s">
        <v>32</v>
      </c>
      <c r="P7" s="87"/>
      <c r="Q7" s="90"/>
    </row>
    <row r="8" spans="1:17" ht="12.75">
      <c r="A8" s="44" t="s">
        <v>51</v>
      </c>
      <c r="B8" s="43">
        <v>8.9</v>
      </c>
      <c r="C8" s="43">
        <v>3.8</v>
      </c>
      <c r="D8" s="43">
        <v>1.6</v>
      </c>
      <c r="E8" s="8">
        <f>SUM(B8:D8)</f>
        <v>14.299999999999999</v>
      </c>
      <c r="F8" s="39">
        <v>1.2</v>
      </c>
      <c r="G8" s="39">
        <v>1.5</v>
      </c>
      <c r="H8" s="39">
        <v>1.8</v>
      </c>
      <c r="I8" s="39">
        <v>0.4</v>
      </c>
      <c r="J8" s="39">
        <v>1.4</v>
      </c>
      <c r="K8" s="39">
        <v>2.2</v>
      </c>
      <c r="L8" s="28">
        <v>0</v>
      </c>
      <c r="M8" s="40">
        <v>0.4</v>
      </c>
      <c r="N8" s="24">
        <v>2</v>
      </c>
      <c r="O8" s="24">
        <v>1.8</v>
      </c>
      <c r="P8" s="25">
        <v>1.6</v>
      </c>
      <c r="Q8" s="7">
        <f>SUM(F8:P8)</f>
        <v>14.3</v>
      </c>
    </row>
    <row r="9" spans="1:17" ht="24">
      <c r="A9" s="56" t="s">
        <v>33</v>
      </c>
      <c r="B9" s="57"/>
      <c r="C9" s="57"/>
      <c r="D9" s="58"/>
      <c r="E9" s="36">
        <v>2074.8</v>
      </c>
      <c r="F9" s="59" t="s">
        <v>34</v>
      </c>
      <c r="G9" s="60"/>
      <c r="H9" s="60"/>
      <c r="I9" s="60"/>
      <c r="J9" s="60"/>
      <c r="K9" s="60"/>
      <c r="L9" s="60"/>
      <c r="M9" s="61"/>
      <c r="N9" s="62" t="s">
        <v>35</v>
      </c>
      <c r="O9" s="63"/>
      <c r="P9" s="7" t="s">
        <v>36</v>
      </c>
      <c r="Q9" s="7"/>
    </row>
    <row r="10" spans="1:17" ht="12.75">
      <c r="A10" s="64" t="s">
        <v>37</v>
      </c>
      <c r="B10" s="65"/>
      <c r="C10" s="65"/>
      <c r="D10" s="65"/>
      <c r="E10" s="66"/>
      <c r="F10" s="9">
        <f>E9*F8</f>
        <v>2489.76</v>
      </c>
      <c r="G10" s="9">
        <f>G8*E9</f>
        <v>3112.2000000000003</v>
      </c>
      <c r="H10" s="9">
        <f>H8*E9</f>
        <v>3734.6400000000003</v>
      </c>
      <c r="I10" s="9">
        <f>I8*E9</f>
        <v>829.9200000000001</v>
      </c>
      <c r="J10" s="9">
        <f>J8*E9</f>
        <v>2904.7200000000003</v>
      </c>
      <c r="K10" s="9">
        <f>E9*K8</f>
        <v>4564.56</v>
      </c>
      <c r="L10" s="9">
        <v>0</v>
      </c>
      <c r="M10" s="9">
        <f>M8*E9</f>
        <v>829.9200000000001</v>
      </c>
      <c r="N10" s="9">
        <f>N8*E9</f>
        <v>4149.6</v>
      </c>
      <c r="O10" s="9">
        <f>O8*E9</f>
        <v>3734.6400000000003</v>
      </c>
      <c r="P10" s="9">
        <f>P8*E9</f>
        <v>3319.6800000000003</v>
      </c>
      <c r="Q10" s="9">
        <f>F10+G10+H10+I10+J10+K10+L10+M10+N10+O10+P10</f>
        <v>29669.64</v>
      </c>
    </row>
    <row r="11" spans="1:17" ht="12.75">
      <c r="A11" s="98" t="s">
        <v>38</v>
      </c>
      <c r="B11" s="98"/>
      <c r="C11" s="98"/>
      <c r="D11" s="98"/>
      <c r="E11" s="99"/>
      <c r="F11" s="53" t="s">
        <v>39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</row>
    <row r="12" spans="1:17" ht="12.75">
      <c r="A12" s="93" t="s">
        <v>40</v>
      </c>
      <c r="B12" s="93"/>
      <c r="C12" s="93"/>
      <c r="D12" s="94"/>
      <c r="E12" s="37">
        <v>160966.55259999982</v>
      </c>
      <c r="F12" s="45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2"/>
    </row>
    <row r="13" spans="1:17" ht="12.75">
      <c r="A13" s="29"/>
      <c r="B13" s="100" t="s">
        <v>49</v>
      </c>
      <c r="C13" s="100"/>
      <c r="D13" s="30" t="s">
        <v>38</v>
      </c>
      <c r="E13" s="31" t="s">
        <v>18</v>
      </c>
      <c r="F13" s="45"/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2"/>
    </row>
    <row r="14" spans="1:17" ht="12.75">
      <c r="A14" s="13" t="s">
        <v>41</v>
      </c>
      <c r="B14" s="95">
        <v>33611.5</v>
      </c>
      <c r="C14" s="97"/>
      <c r="D14" s="32">
        <v>30350.76</v>
      </c>
      <c r="E14" s="33"/>
      <c r="F14" s="14">
        <f>E9*F8</f>
        <v>2489.76</v>
      </c>
      <c r="G14" s="14">
        <v>3131.91</v>
      </c>
      <c r="H14" s="15">
        <v>3734.64</v>
      </c>
      <c r="I14" s="14">
        <v>1500</v>
      </c>
      <c r="J14" s="14">
        <v>2904.7200000000003</v>
      </c>
      <c r="K14" s="14">
        <v>4564.56</v>
      </c>
      <c r="L14" s="14">
        <f>2307.15+2078.87</f>
        <v>4386.02</v>
      </c>
      <c r="M14" s="14">
        <v>0</v>
      </c>
      <c r="N14" s="34">
        <v>0</v>
      </c>
      <c r="O14" s="34">
        <v>0</v>
      </c>
      <c r="P14" s="14">
        <v>3319.6800000000003</v>
      </c>
      <c r="Q14" s="16">
        <f aca="true" t="shared" si="0" ref="Q14:Q25">SUM(F14:P14)</f>
        <v>26031.29</v>
      </c>
    </row>
    <row r="15" spans="1:17" ht="12.75">
      <c r="A15" s="13" t="s">
        <v>42</v>
      </c>
      <c r="B15" s="95">
        <v>34058.65</v>
      </c>
      <c r="C15" s="96"/>
      <c r="D15" s="32">
        <v>30715.45</v>
      </c>
      <c r="E15" s="33"/>
      <c r="F15" s="14">
        <v>2489.76</v>
      </c>
      <c r="G15" s="14">
        <v>3131.91</v>
      </c>
      <c r="H15" s="15">
        <v>3734.64</v>
      </c>
      <c r="I15" s="14">
        <v>1500</v>
      </c>
      <c r="J15" s="14">
        <v>2904.7200000000003</v>
      </c>
      <c r="K15" s="14">
        <v>4564.56</v>
      </c>
      <c r="L15" s="14">
        <f>1879.9+1963.12</f>
        <v>3843.02</v>
      </c>
      <c r="M15" s="14">
        <v>800</v>
      </c>
      <c r="N15" s="34">
        <v>0</v>
      </c>
      <c r="O15" s="34">
        <v>0</v>
      </c>
      <c r="P15" s="14">
        <v>3319.6800000000003</v>
      </c>
      <c r="Q15" s="16">
        <f t="shared" si="0"/>
        <v>26288.29</v>
      </c>
    </row>
    <row r="16" spans="1:17" ht="12.75">
      <c r="A16" s="13" t="s">
        <v>2</v>
      </c>
      <c r="B16" s="95">
        <v>33515.42</v>
      </c>
      <c r="C16" s="96"/>
      <c r="D16" s="32">
        <v>39296.16</v>
      </c>
      <c r="E16" s="33"/>
      <c r="F16" s="14">
        <v>2489.76</v>
      </c>
      <c r="G16" s="14">
        <f>3131.91+2376</f>
        <v>5507.91</v>
      </c>
      <c r="H16" s="15">
        <v>3734.64</v>
      </c>
      <c r="I16" s="14">
        <v>1500</v>
      </c>
      <c r="J16" s="14">
        <v>2904.7200000000003</v>
      </c>
      <c r="K16" s="14">
        <v>4564.56</v>
      </c>
      <c r="L16" s="14">
        <f>1452.65+1717.73</f>
        <v>3170.38</v>
      </c>
      <c r="M16" s="14">
        <f>2350+3266</f>
        <v>5616</v>
      </c>
      <c r="N16" s="34">
        <v>392</v>
      </c>
      <c r="O16" s="34">
        <v>0</v>
      </c>
      <c r="P16" s="14">
        <v>3319.6800000000003</v>
      </c>
      <c r="Q16" s="16">
        <f t="shared" si="0"/>
        <v>33199.65</v>
      </c>
    </row>
    <row r="17" spans="1:17" ht="12.75">
      <c r="A17" s="13" t="s">
        <v>43</v>
      </c>
      <c r="B17" s="95">
        <v>32842.9</v>
      </c>
      <c r="C17" s="96"/>
      <c r="D17" s="32">
        <v>31904.42</v>
      </c>
      <c r="E17" s="33"/>
      <c r="F17" s="14">
        <v>2489.76</v>
      </c>
      <c r="G17" s="14">
        <v>3131.91</v>
      </c>
      <c r="H17" s="15">
        <v>3734.64</v>
      </c>
      <c r="I17" s="14">
        <v>750</v>
      </c>
      <c r="J17" s="14">
        <v>2904.7200000000003</v>
      </c>
      <c r="K17" s="14">
        <v>4564.56</v>
      </c>
      <c r="L17" s="14">
        <f>2136.25+2541.87</f>
        <v>4678.12</v>
      </c>
      <c r="M17" s="14">
        <v>0</v>
      </c>
      <c r="N17" s="34">
        <v>0</v>
      </c>
      <c r="O17" s="34">
        <v>0</v>
      </c>
      <c r="P17" s="14">
        <v>3319.6800000000003</v>
      </c>
      <c r="Q17" s="16">
        <f t="shared" si="0"/>
        <v>25573.39</v>
      </c>
    </row>
    <row r="18" spans="1:17" ht="12.75">
      <c r="A18" s="13" t="s">
        <v>4</v>
      </c>
      <c r="B18" s="95">
        <v>34350.81</v>
      </c>
      <c r="C18" s="96"/>
      <c r="D18" s="32">
        <v>33371.03</v>
      </c>
      <c r="E18" s="33"/>
      <c r="F18" s="14">
        <v>2489.76</v>
      </c>
      <c r="G18" s="14">
        <v>3131.91</v>
      </c>
      <c r="H18" s="15">
        <v>3734.64</v>
      </c>
      <c r="I18" s="14">
        <v>0</v>
      </c>
      <c r="J18" s="14">
        <v>2904.7200000000003</v>
      </c>
      <c r="K18" s="14">
        <v>4564.56</v>
      </c>
      <c r="L18" s="14">
        <v>1745.51</v>
      </c>
      <c r="M18" s="38">
        <v>1915</v>
      </c>
      <c r="N18" s="34">
        <v>392</v>
      </c>
      <c r="O18" s="34">
        <v>533</v>
      </c>
      <c r="P18" s="14">
        <v>3319.6800000000003</v>
      </c>
      <c r="Q18" s="16">
        <f t="shared" si="0"/>
        <v>24730.78</v>
      </c>
    </row>
    <row r="19" spans="1:17" ht="12.75">
      <c r="A19" s="13" t="s">
        <v>5</v>
      </c>
      <c r="B19" s="95">
        <v>31418.01</v>
      </c>
      <c r="C19" s="96"/>
      <c r="D19" s="32">
        <v>29087.25</v>
      </c>
      <c r="E19" s="33"/>
      <c r="F19" s="14">
        <v>2489.76</v>
      </c>
      <c r="G19" s="14">
        <v>3131.91</v>
      </c>
      <c r="H19" s="15">
        <v>3734.64</v>
      </c>
      <c r="I19" s="14">
        <v>0</v>
      </c>
      <c r="J19" s="14">
        <v>2904.7200000000003</v>
      </c>
      <c r="K19" s="14">
        <v>4564.56</v>
      </c>
      <c r="L19" s="14">
        <f>598.15+1814.96</f>
        <v>2413.11</v>
      </c>
      <c r="M19" s="38">
        <f>2640+3348.8</f>
        <v>5988.8</v>
      </c>
      <c r="N19" s="34">
        <f>2474+3132</f>
        <v>5606</v>
      </c>
      <c r="O19" s="34">
        <v>0</v>
      </c>
      <c r="P19" s="14">
        <v>3319.6800000000003</v>
      </c>
      <c r="Q19" s="16">
        <f t="shared" si="0"/>
        <v>34153.18</v>
      </c>
    </row>
    <row r="20" spans="1:17" ht="12.75">
      <c r="A20" s="13" t="s">
        <v>6</v>
      </c>
      <c r="B20" s="95">
        <v>32085.53</v>
      </c>
      <c r="C20" s="96"/>
      <c r="D20" s="32">
        <v>31417.37</v>
      </c>
      <c r="E20" s="33"/>
      <c r="F20" s="14">
        <v>2489.76</v>
      </c>
      <c r="G20" s="14">
        <v>3131.91</v>
      </c>
      <c r="H20" s="15">
        <v>3734.64</v>
      </c>
      <c r="I20" s="14">
        <v>0</v>
      </c>
      <c r="J20" s="14">
        <v>2904.7200000000003</v>
      </c>
      <c r="K20" s="14">
        <v>4564.56</v>
      </c>
      <c r="L20" s="14">
        <f>1698.03+2984.04</f>
        <v>4682.07</v>
      </c>
      <c r="M20" s="38">
        <v>0</v>
      </c>
      <c r="N20" s="34">
        <v>0</v>
      </c>
      <c r="O20" s="34">
        <v>0</v>
      </c>
      <c r="P20" s="14">
        <v>3319.6800000000003</v>
      </c>
      <c r="Q20" s="16">
        <f t="shared" si="0"/>
        <v>24827.34</v>
      </c>
    </row>
    <row r="21" spans="1:17" ht="12.75">
      <c r="A21" s="13" t="s">
        <v>7</v>
      </c>
      <c r="B21" s="95">
        <v>34354.55</v>
      </c>
      <c r="C21" s="96"/>
      <c r="D21" s="32">
        <v>34355.82</v>
      </c>
      <c r="E21" s="33"/>
      <c r="F21" s="14">
        <v>2489.76</v>
      </c>
      <c r="G21" s="14">
        <v>3131.91</v>
      </c>
      <c r="H21" s="15">
        <v>3734.64</v>
      </c>
      <c r="I21" s="14">
        <v>0</v>
      </c>
      <c r="J21" s="14">
        <v>2904.7200000000003</v>
      </c>
      <c r="K21" s="14">
        <v>4564.56</v>
      </c>
      <c r="L21" s="14">
        <f>1072.44+1487.16</f>
        <v>2559.6000000000004</v>
      </c>
      <c r="M21" s="14">
        <v>0</v>
      </c>
      <c r="N21" s="34">
        <v>10144</v>
      </c>
      <c r="O21" s="34">
        <v>0</v>
      </c>
      <c r="P21" s="14">
        <v>3319.6800000000003</v>
      </c>
      <c r="Q21" s="16">
        <f t="shared" si="0"/>
        <v>32848.87</v>
      </c>
    </row>
    <row r="22" spans="1:17" ht="12.75">
      <c r="A22" s="13" t="s">
        <v>44</v>
      </c>
      <c r="B22" s="95">
        <v>32232</v>
      </c>
      <c r="C22" s="96"/>
      <c r="D22" s="32">
        <v>29201.73</v>
      </c>
      <c r="E22" s="33"/>
      <c r="F22" s="14">
        <v>2489.76</v>
      </c>
      <c r="G22" s="14">
        <v>3131.91</v>
      </c>
      <c r="H22" s="15">
        <v>3734.64</v>
      </c>
      <c r="I22" s="14">
        <v>0</v>
      </c>
      <c r="J22" s="14">
        <v>2904.7200000000003</v>
      </c>
      <c r="K22" s="14">
        <v>4564.56</v>
      </c>
      <c r="L22" s="14">
        <f>1519.29+2075.22</f>
        <v>3594.5099999999998</v>
      </c>
      <c r="M22" s="14">
        <v>0</v>
      </c>
      <c r="N22" s="34">
        <f>16795+1770</f>
        <v>18565</v>
      </c>
      <c r="O22" s="34">
        <v>24183</v>
      </c>
      <c r="P22" s="14">
        <v>3319.6800000000003</v>
      </c>
      <c r="Q22" s="16">
        <f t="shared" si="0"/>
        <v>66487.78</v>
      </c>
    </row>
    <row r="23" spans="1:17" ht="12.75">
      <c r="A23" s="13" t="s">
        <v>45</v>
      </c>
      <c r="B23" s="95">
        <v>33267.02</v>
      </c>
      <c r="C23" s="96"/>
      <c r="D23" s="32">
        <v>38153.44</v>
      </c>
      <c r="E23" s="33"/>
      <c r="F23" s="14">
        <v>2489.76</v>
      </c>
      <c r="G23" s="14">
        <v>3131.91</v>
      </c>
      <c r="H23" s="15">
        <v>3734.64</v>
      </c>
      <c r="I23" s="14">
        <v>435.5</v>
      </c>
      <c r="J23" s="14">
        <v>2904.7200000000003</v>
      </c>
      <c r="K23" s="14">
        <v>4564.56</v>
      </c>
      <c r="L23" s="14">
        <f>2332.8+625.59</f>
        <v>2958.3900000000003</v>
      </c>
      <c r="M23" s="14">
        <f>1500+1500</f>
        <v>3000</v>
      </c>
      <c r="N23" s="34">
        <v>1780</v>
      </c>
      <c r="O23" s="34">
        <v>0</v>
      </c>
      <c r="P23" s="14">
        <v>3319.6800000000003</v>
      </c>
      <c r="Q23" s="16">
        <f t="shared" si="0"/>
        <v>28319.16</v>
      </c>
    </row>
    <row r="24" spans="1:17" ht="12.75">
      <c r="A24" s="13" t="s">
        <v>46</v>
      </c>
      <c r="B24" s="95">
        <v>32630.65</v>
      </c>
      <c r="C24" s="96"/>
      <c r="D24" s="32">
        <v>50534.14</v>
      </c>
      <c r="E24" s="33"/>
      <c r="F24" s="14">
        <v>2489.76</v>
      </c>
      <c r="G24" s="14">
        <v>3131.91</v>
      </c>
      <c r="H24" s="15">
        <v>3734.64</v>
      </c>
      <c r="I24" s="14">
        <v>1500</v>
      </c>
      <c r="J24" s="14">
        <v>2904.7200000000003</v>
      </c>
      <c r="K24" s="14">
        <v>4564.56</v>
      </c>
      <c r="L24" s="14">
        <f>536.22+3159</f>
        <v>3695.2200000000003</v>
      </c>
      <c r="M24" s="14">
        <v>0</v>
      </c>
      <c r="N24" s="34">
        <f>2459+7149</f>
        <v>9608</v>
      </c>
      <c r="O24" s="34">
        <v>0</v>
      </c>
      <c r="P24" s="14">
        <v>3319.6800000000003</v>
      </c>
      <c r="Q24" s="16">
        <f t="shared" si="0"/>
        <v>34948.490000000005</v>
      </c>
    </row>
    <row r="25" spans="1:17" ht="12.75">
      <c r="A25" s="13" t="s">
        <v>47</v>
      </c>
      <c r="B25" s="95">
        <v>33367.64</v>
      </c>
      <c r="C25" s="96"/>
      <c r="D25" s="32">
        <v>54402.81</v>
      </c>
      <c r="E25" s="33"/>
      <c r="F25" s="14">
        <v>2489.76</v>
      </c>
      <c r="G25" s="14">
        <v>3131.91</v>
      </c>
      <c r="H25" s="15">
        <v>3734.64</v>
      </c>
      <c r="I25" s="14">
        <v>1500</v>
      </c>
      <c r="J25" s="14">
        <v>2904.7200000000003</v>
      </c>
      <c r="K25" s="14">
        <v>4564.56</v>
      </c>
      <c r="L25" s="14">
        <f>536.22+2886.84</f>
        <v>3423.0600000000004</v>
      </c>
      <c r="M25" s="14">
        <v>0</v>
      </c>
      <c r="N25" s="34">
        <v>0</v>
      </c>
      <c r="O25" s="34">
        <v>0</v>
      </c>
      <c r="P25" s="14">
        <v>3319.6800000000003</v>
      </c>
      <c r="Q25" s="16">
        <f t="shared" si="0"/>
        <v>25068.33</v>
      </c>
    </row>
    <row r="26" spans="1:17" ht="12.75">
      <c r="A26" s="42" t="s">
        <v>58</v>
      </c>
      <c r="B26" s="95">
        <v>0</v>
      </c>
      <c r="C26" s="96"/>
      <c r="D26" s="32">
        <f>600+600+600+600</f>
        <v>2400</v>
      </c>
      <c r="E26" s="33"/>
      <c r="F26" s="14"/>
      <c r="G26" s="14"/>
      <c r="H26" s="15"/>
      <c r="I26" s="14"/>
      <c r="J26" s="14"/>
      <c r="K26" s="14"/>
      <c r="L26" s="14"/>
      <c r="M26" s="14"/>
      <c r="N26" s="34"/>
      <c r="O26" s="34"/>
      <c r="P26" s="14"/>
      <c r="Q26" s="16"/>
    </row>
    <row r="27" spans="1:17" ht="12.75">
      <c r="A27" s="42" t="s">
        <v>59</v>
      </c>
      <c r="B27" s="95">
        <v>0</v>
      </c>
      <c r="C27" s="96"/>
      <c r="D27" s="32">
        <f>900+900+900+900</f>
        <v>3600</v>
      </c>
      <c r="E27" s="23"/>
      <c r="F27" s="14"/>
      <c r="G27" s="14"/>
      <c r="H27" s="14"/>
      <c r="I27" s="14"/>
      <c r="J27" s="14"/>
      <c r="K27" s="14"/>
      <c r="L27" s="14"/>
      <c r="M27" s="14"/>
      <c r="N27" s="34"/>
      <c r="O27" s="34"/>
      <c r="P27" s="14"/>
      <c r="Q27" s="16"/>
    </row>
    <row r="28" spans="1:17" ht="12.75">
      <c r="A28" s="42" t="s">
        <v>10</v>
      </c>
      <c r="B28" s="95">
        <v>0</v>
      </c>
      <c r="C28" s="96"/>
      <c r="D28" s="32">
        <v>7500</v>
      </c>
      <c r="E28" s="23"/>
      <c r="F28" s="14"/>
      <c r="G28" s="14"/>
      <c r="H28" s="14"/>
      <c r="I28" s="14"/>
      <c r="J28" s="14"/>
      <c r="K28" s="14"/>
      <c r="L28" s="14"/>
      <c r="M28" s="14"/>
      <c r="N28" s="34"/>
      <c r="O28" s="34"/>
      <c r="P28" s="14"/>
      <c r="Q28" s="16"/>
    </row>
    <row r="29" spans="1:17" ht="12.75">
      <c r="A29" s="42" t="s">
        <v>52</v>
      </c>
      <c r="B29" s="95">
        <v>0</v>
      </c>
      <c r="C29" s="96"/>
      <c r="D29" s="32">
        <f>8774.85+208.35+600+1616.7</f>
        <v>11199.900000000001</v>
      </c>
      <c r="E29" s="23"/>
      <c r="F29" s="14"/>
      <c r="G29" s="14"/>
      <c r="H29" s="14"/>
      <c r="I29" s="14"/>
      <c r="J29" s="14"/>
      <c r="K29" s="14"/>
      <c r="L29" s="14"/>
      <c r="M29" s="14"/>
      <c r="N29" s="34"/>
      <c r="O29" s="34"/>
      <c r="P29" s="14"/>
      <c r="Q29" s="16"/>
    </row>
    <row r="30" spans="1:17" ht="12.75">
      <c r="A30" s="17" t="s">
        <v>12</v>
      </c>
      <c r="B30" s="91">
        <f>SUM(B14:B29)</f>
        <v>397734.68000000005</v>
      </c>
      <c r="C30" s="92"/>
      <c r="D30" s="35">
        <f>SUM(D14:D29)</f>
        <v>457490.28</v>
      </c>
      <c r="E30" s="18"/>
      <c r="F30" s="18">
        <f aca="true" t="shared" si="1" ref="F30:Q30">SUM(F14:F29)</f>
        <v>29877.12000000001</v>
      </c>
      <c r="G30" s="18">
        <f t="shared" si="1"/>
        <v>39958.92</v>
      </c>
      <c r="H30" s="18">
        <f t="shared" si="1"/>
        <v>44815.68</v>
      </c>
      <c r="I30" s="18">
        <f t="shared" si="1"/>
        <v>8685.5</v>
      </c>
      <c r="J30" s="18">
        <f t="shared" si="1"/>
        <v>34856.64000000001</v>
      </c>
      <c r="K30" s="18">
        <f t="shared" si="1"/>
        <v>54774.719999999994</v>
      </c>
      <c r="L30" s="35">
        <f t="shared" si="1"/>
        <v>41149.01</v>
      </c>
      <c r="M30" s="35">
        <f t="shared" si="1"/>
        <v>17319.8</v>
      </c>
      <c r="N30" s="35">
        <f t="shared" si="1"/>
        <v>46487</v>
      </c>
      <c r="O30" s="35">
        <f t="shared" si="1"/>
        <v>24716</v>
      </c>
      <c r="P30" s="18">
        <f t="shared" si="1"/>
        <v>39836.16</v>
      </c>
      <c r="Q30" s="19">
        <f t="shared" si="1"/>
        <v>382476.55</v>
      </c>
    </row>
    <row r="31" spans="1:17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 t="s">
        <v>17</v>
      </c>
      <c r="P31" s="71">
        <f>E12+D30-Q30</f>
        <v>235980.28259999986</v>
      </c>
      <c r="Q31" s="71"/>
    </row>
    <row r="32" spans="1:3" ht="12.75">
      <c r="A32" s="20" t="s">
        <v>1</v>
      </c>
      <c r="B32">
        <v>800</v>
      </c>
      <c r="C32" t="s">
        <v>61</v>
      </c>
    </row>
    <row r="33" spans="1:3" ht="12.75">
      <c r="A33" t="s">
        <v>2</v>
      </c>
      <c r="B33">
        <v>2350</v>
      </c>
      <c r="C33" t="s">
        <v>62</v>
      </c>
    </row>
    <row r="34" spans="2:3" ht="12.75">
      <c r="B34" s="46">
        <v>3266</v>
      </c>
      <c r="C34" t="s">
        <v>63</v>
      </c>
    </row>
    <row r="35" spans="1:17" ht="12.75">
      <c r="A35" t="s">
        <v>4</v>
      </c>
      <c r="B35">
        <v>1915</v>
      </c>
      <c r="C35" t="s">
        <v>48</v>
      </c>
      <c r="J35" s="41" t="s">
        <v>0</v>
      </c>
      <c r="K35" s="41">
        <v>2307.15</v>
      </c>
      <c r="L35" s="41" t="s">
        <v>54</v>
      </c>
      <c r="M35" s="41">
        <v>2078.87</v>
      </c>
      <c r="N35" s="41" t="s">
        <v>55</v>
      </c>
      <c r="Q35" s="3"/>
    </row>
    <row r="36" spans="1:14" ht="12.75">
      <c r="A36" t="s">
        <v>5</v>
      </c>
      <c r="B36">
        <v>2640</v>
      </c>
      <c r="C36" t="s">
        <v>56</v>
      </c>
      <c r="J36" s="41" t="s">
        <v>1</v>
      </c>
      <c r="K36" s="41">
        <v>1879.9</v>
      </c>
      <c r="L36" s="41" t="s">
        <v>54</v>
      </c>
      <c r="M36" s="41">
        <v>1963.12</v>
      </c>
      <c r="N36" s="41" t="s">
        <v>55</v>
      </c>
    </row>
    <row r="37" spans="2:14" ht="12.75">
      <c r="B37">
        <v>3348.8</v>
      </c>
      <c r="C37" t="s">
        <v>63</v>
      </c>
      <c r="J37" s="41" t="s">
        <v>2</v>
      </c>
      <c r="K37" s="41">
        <v>1452.65</v>
      </c>
      <c r="L37" s="41" t="s">
        <v>54</v>
      </c>
      <c r="M37" s="41">
        <v>1717.73</v>
      </c>
      <c r="N37" s="41" t="s">
        <v>55</v>
      </c>
    </row>
    <row r="38" spans="1:16" ht="12.75">
      <c r="A38" t="s">
        <v>11</v>
      </c>
      <c r="B38">
        <v>1500</v>
      </c>
      <c r="C38" t="s">
        <v>64</v>
      </c>
      <c r="J38" s="41" t="s">
        <v>3</v>
      </c>
      <c r="K38" s="41">
        <v>2136.25</v>
      </c>
      <c r="L38" s="41" t="s">
        <v>54</v>
      </c>
      <c r="M38" s="41">
        <v>2541.87</v>
      </c>
      <c r="N38" s="41" t="s">
        <v>55</v>
      </c>
      <c r="P38" s="3"/>
    </row>
    <row r="39" spans="2:14" ht="12.75">
      <c r="B39">
        <v>1500</v>
      </c>
      <c r="C39" t="s">
        <v>65</v>
      </c>
      <c r="J39" s="41" t="s">
        <v>4</v>
      </c>
      <c r="K39" s="41">
        <v>0</v>
      </c>
      <c r="L39" s="41" t="s">
        <v>54</v>
      </c>
      <c r="M39" s="41">
        <v>1745.51</v>
      </c>
      <c r="N39" s="41" t="s">
        <v>55</v>
      </c>
    </row>
    <row r="40" spans="10:14" ht="12.75">
      <c r="J40" s="41" t="s">
        <v>5</v>
      </c>
      <c r="K40" s="41">
        <v>598.15</v>
      </c>
      <c r="L40" s="41" t="s">
        <v>54</v>
      </c>
      <c r="M40" s="41">
        <v>1814.96</v>
      </c>
      <c r="N40" s="41" t="s">
        <v>55</v>
      </c>
    </row>
    <row r="41" spans="10:14" ht="12.75">
      <c r="J41" s="41" t="s">
        <v>6</v>
      </c>
      <c r="K41" s="41">
        <v>1698.03</v>
      </c>
      <c r="L41" s="41" t="s">
        <v>54</v>
      </c>
      <c r="M41" s="41">
        <v>2984.04</v>
      </c>
      <c r="N41" s="41" t="s">
        <v>55</v>
      </c>
    </row>
    <row r="42" spans="10:14" ht="12.75">
      <c r="J42" s="41" t="s">
        <v>7</v>
      </c>
      <c r="K42" s="41">
        <v>1072.44</v>
      </c>
      <c r="L42" s="41" t="s">
        <v>54</v>
      </c>
      <c r="M42" s="41">
        <v>1487.16</v>
      </c>
      <c r="N42" s="41" t="s">
        <v>55</v>
      </c>
    </row>
    <row r="43" spans="10:14" ht="12.75">
      <c r="J43" s="41" t="s">
        <v>8</v>
      </c>
      <c r="K43" s="41">
        <v>1519.29</v>
      </c>
      <c r="L43" s="41" t="s">
        <v>54</v>
      </c>
      <c r="M43" s="41">
        <v>2075.22</v>
      </c>
      <c r="N43" s="41" t="s">
        <v>55</v>
      </c>
    </row>
    <row r="44" spans="10:14" ht="12.75">
      <c r="J44" s="41" t="s">
        <v>11</v>
      </c>
      <c r="K44" s="41">
        <v>625.59</v>
      </c>
      <c r="L44" s="41" t="s">
        <v>54</v>
      </c>
      <c r="M44" s="41">
        <v>2332.8</v>
      </c>
      <c r="N44" s="41" t="s">
        <v>55</v>
      </c>
    </row>
    <row r="45" spans="10:14" ht="12.75">
      <c r="J45" s="41" t="s">
        <v>13</v>
      </c>
      <c r="K45" s="41">
        <v>536.22</v>
      </c>
      <c r="L45" s="41" t="s">
        <v>54</v>
      </c>
      <c r="M45" s="41">
        <v>3159</v>
      </c>
      <c r="N45" s="41" t="s">
        <v>55</v>
      </c>
    </row>
    <row r="46" spans="10:14" ht="12.75">
      <c r="J46" s="41" t="s">
        <v>14</v>
      </c>
      <c r="K46" s="41">
        <v>536.22</v>
      </c>
      <c r="L46" s="41" t="s">
        <v>54</v>
      </c>
      <c r="M46" s="41">
        <v>2886.84</v>
      </c>
      <c r="N46" s="41" t="s">
        <v>55</v>
      </c>
    </row>
    <row r="47" spans="11:16" ht="12.75">
      <c r="K47" s="2"/>
      <c r="M47" s="2"/>
      <c r="P47" s="3"/>
    </row>
    <row r="49" ht="12.75">
      <c r="M49" s="3"/>
    </row>
  </sheetData>
  <sheetProtection/>
  <mergeCells count="46">
    <mergeCell ref="B28:C28"/>
    <mergeCell ref="B30:C30"/>
    <mergeCell ref="P31:Q31"/>
    <mergeCell ref="B22:C22"/>
    <mergeCell ref="B23:C23"/>
    <mergeCell ref="B24:C24"/>
    <mergeCell ref="B29:C29"/>
    <mergeCell ref="B19:C19"/>
    <mergeCell ref="B21:C21"/>
    <mergeCell ref="B26:C26"/>
    <mergeCell ref="B27:C27"/>
    <mergeCell ref="B25:C25"/>
    <mergeCell ref="B20:C20"/>
    <mergeCell ref="B14:C14"/>
    <mergeCell ref="B15:C15"/>
    <mergeCell ref="B16:C16"/>
    <mergeCell ref="A12:D12"/>
    <mergeCell ref="B17:C17"/>
    <mergeCell ref="B18:C18"/>
    <mergeCell ref="J6:J7"/>
    <mergeCell ref="K6:K7"/>
    <mergeCell ref="L6:M6"/>
    <mergeCell ref="D6:D7"/>
    <mergeCell ref="B13:C13"/>
    <mergeCell ref="A9:D9"/>
    <mergeCell ref="F9:M9"/>
    <mergeCell ref="N9:O9"/>
    <mergeCell ref="F5:M5"/>
    <mergeCell ref="A10:E10"/>
    <mergeCell ref="A11:E11"/>
    <mergeCell ref="E6:E7"/>
    <mergeCell ref="F6:F7"/>
    <mergeCell ref="N5:O6"/>
    <mergeCell ref="F11:Q11"/>
    <mergeCell ref="Q5:Q7"/>
    <mergeCell ref="B6:B7"/>
    <mergeCell ref="A2:Q2"/>
    <mergeCell ref="A3:Q3"/>
    <mergeCell ref="A4:E4"/>
    <mergeCell ref="F4:P4"/>
    <mergeCell ref="B5:E5"/>
    <mergeCell ref="C6:C7"/>
    <mergeCell ref="G6:G7"/>
    <mergeCell ref="H6:H7"/>
    <mergeCell ref="P5:P7"/>
    <mergeCell ref="I6:I7"/>
  </mergeCells>
  <printOptions/>
  <pageMargins left="0.2916666666666667" right="0.010104166666666666" top="0.34375" bottom="0.75" header="0.3" footer="0.3"/>
  <pageSetup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2022-12-08T12:11:28Z</cp:lastPrinted>
  <dcterms:created xsi:type="dcterms:W3CDTF">2007-02-04T12:22:59Z</dcterms:created>
  <dcterms:modified xsi:type="dcterms:W3CDTF">2023-05-16T05:10:28Z</dcterms:modified>
  <cp:category/>
  <cp:version/>
  <cp:contentType/>
  <cp:contentStatus/>
</cp:coreProperties>
</file>