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225" windowHeight="4395" activeTab="0"/>
  </bookViews>
  <sheets>
    <sheet name="2023" sheetId="1" r:id="rId1"/>
    <sheet name="работы2023" sheetId="2" r:id="rId2"/>
  </sheets>
  <definedNames>
    <definedName name="_xlnm.Print_Area" localSheetId="0">'2023'!$A$29:$M$41</definedName>
    <definedName name="_xlnm.Print_Area" localSheetId="1">'работы2023'!$A$2:$Q$42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520-лампочки 20шт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8983,8-покос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8983,8-покос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425-канцтовары
9802,09-дезинсекция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1300-ремонт дверного доводчика 6 под.</t>
        </r>
      </text>
    </comment>
    <comment ref="M23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3000-замена 2х  эл.питания на ВэПС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2100-остекление окон в подъезде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4180,99-технич.обслуживание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<sst xmlns="http://schemas.openxmlformats.org/spreadsheetml/2006/main" count="199" uniqueCount="101">
  <si>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</si>
  <si>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</si>
  <si>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</si>
  <si>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</si>
  <si>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</si>
  <si>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</si>
  <si>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</si>
  <si>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</si>
  <si>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</si>
  <si>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ремонт</t>
  </si>
  <si>
    <t>итого</t>
  </si>
  <si>
    <t>май</t>
  </si>
  <si>
    <t>Месяц</t>
  </si>
  <si>
    <t>ед. изм.</t>
  </si>
  <si>
    <t>кол-во</t>
  </si>
  <si>
    <t>ИТОГО</t>
  </si>
  <si>
    <t>июнь</t>
  </si>
  <si>
    <t>июль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</si>
  <si>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</si>
  <si>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</si>
  <si>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</si>
  <si>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</si>
  <si>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Место провед-я работ</t>
  </si>
  <si>
    <t>тыс.руб.</t>
  </si>
  <si>
    <t>х/в</t>
  </si>
  <si>
    <t>1 врезка</t>
  </si>
  <si>
    <t>ИТОГО:</t>
  </si>
  <si>
    <t>долг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</si>
  <si>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</si>
  <si>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</si>
  <si>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</si>
  <si>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</si>
  <si>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</si>
  <si>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</si>
  <si>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</si>
  <si>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</si>
  <si>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</si>
  <si>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</si>
  <si>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</si>
  <si>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</si>
  <si>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</si>
  <si>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</si>
  <si>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</si>
  <si>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</si>
  <si>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</si>
  <si>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</si>
  <si>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</si>
  <si>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</si>
  <si>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</si>
  <si>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</si>
  <si>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</si>
  <si>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</si>
  <si>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</si>
  <si>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</si>
  <si>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</si>
  <si>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</si>
  <si>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</si>
  <si>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Ремонт освещения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</si>
  <si>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</si>
  <si>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</si>
  <si>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</si>
  <si>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</si>
  <si>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</si>
  <si>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</si>
  <si>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</si>
  <si>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г/в</t>
  </si>
  <si>
    <t>услуги сторонних организаций, разовые работы</t>
  </si>
  <si>
    <t>эл-во</t>
  </si>
  <si>
    <t xml:space="preserve">Работы по содержанию земельного участка </t>
  </si>
  <si>
    <t>Прокладка внутренних трубопроводов канализации из полипропиленовых труб диаметром: 110 мм</t>
  </si>
  <si>
    <t>Разборка трубопроводов из водогазопроводных труб диаметром: до 32 мм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</si>
  <si>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</si>
  <si>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</si>
  <si>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Пробивка отверстий в кирпичных стенах для  труб вручную при толщине стен: в 2 кирпича</t>
  </si>
  <si>
    <t>1 шт.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</si>
  <si>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</si>
  <si>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</t>
  </si>
  <si>
    <t>100 отверстий</t>
  </si>
  <si>
    <t>общехозяйственные расходы</t>
  </si>
  <si>
    <t>100 шт.</t>
  </si>
  <si>
    <t>10 фасонных частей</t>
  </si>
  <si>
    <t>Врезка в действующие внутренние сети трубопроводов отопления и водоснабжения диаметром: 15 мм</t>
  </si>
  <si>
    <t>с 1 августа</t>
  </si>
  <si>
    <t xml:space="preserve">Перечень выполненных работ по сметам за 2023 год по дому Дзержинского 21,1 </t>
  </si>
  <si>
    <t>Информация о доходах и расходах по дому __Дзержинского 21/1__на 2023год.</t>
  </si>
  <si>
    <t>лампочки 20шт</t>
  </si>
  <si>
    <t>кв.48(стояк г/в)</t>
  </si>
  <si>
    <t>кв.55-58 (стояк х/в)</t>
  </si>
  <si>
    <t>кв.55,56(замена автоматов в щитке)</t>
  </si>
  <si>
    <t>Ремонт групповых щитков на лестничной клетке (без стоимости материалов)</t>
  </si>
  <si>
    <t>кв.47(стояк канализации)</t>
  </si>
  <si>
    <t>кв.50(востановление фазы в щитке)</t>
  </si>
  <si>
    <t>канцтовары</t>
  </si>
  <si>
    <t>4 под.стояк г/в</t>
  </si>
  <si>
    <t>Установка вентилей, задвижек, затворов, клапанов обратных, кранов проходных на трубопроводах из стальных труб диаметром: до 32 мм</t>
  </si>
  <si>
    <t>кв.85(ремонт стояка)</t>
  </si>
  <si>
    <t>ремонт дверного доводчика 6 под.</t>
  </si>
  <si>
    <t>кв.36(ремонт эл.щитовой)</t>
  </si>
  <si>
    <t>замена 2х  эл.питания на ВэПС</t>
  </si>
  <si>
    <t>остекление окон в подъезде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</si>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</sst>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[$-FC19]d\ mmmm\ yyyy\ &quot;г.&quot;"/>
    <numFmt numFmtId="177" formatCode="0.000"/>
    <numFmt numFmtId="178" formatCode="#,##0.000_р_."/>
    <numFmt numFmtId="179" formatCode="#,##0.0_р_."/>
    <numFmt numFmtId="180" formatCode="#,##0_р_."/>
    <numFmt numFmtId="181" formatCode="#,##0.0000_р_."/>
    <numFmt numFmtId="182" formatCode="#,##0.00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4" fontId="1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17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178" fontId="0" fillId="0" borderId="10" xfId="0" applyNumberFormat="1" applyBorder="1" applyAlignment="1">
      <alignment horizontal="right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4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5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0" fontId="5" fillId="36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36" borderId="10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0" fontId="4" fillId="8" borderId="0" xfId="0" applyFont="1" applyFill="1" applyAlignment="1">
      <alignment/>
    </xf>
    <xf numFmtId="174" fontId="9" fillId="13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4" borderId="10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7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174" fontId="1" fillId="36" borderId="1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0" fontId="4" fillId="39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41" borderId="0" xfId="0" applyFont="1" applyFill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36" borderId="16" xfId="0" applyNumberFormat="1" applyFont="1" applyFill="1" applyBorder="1" applyAlignment="1">
      <alignment wrapText="1"/>
    </xf>
    <xf numFmtId="2" fontId="5" fillId="36" borderId="17" xfId="0" applyNumberFormat="1" applyFont="1" applyFill="1" applyBorder="1" applyAlignment="1">
      <alignment vertical="top"/>
    </xf>
    <xf numFmtId="2" fontId="5" fillId="36" borderId="15" xfId="0" applyNumberFormat="1" applyFont="1" applyFill="1" applyBorder="1" applyAlignment="1">
      <alignment vertical="top"/>
    </xf>
    <xf numFmtId="4" fontId="5" fillId="36" borderId="10" xfId="0" applyNumberFormat="1" applyFont="1" applyFill="1" applyBorder="1" applyAlignment="1">
      <alignment horizontal="center"/>
    </xf>
    <xf numFmtId="2" fontId="7" fillId="36" borderId="13" xfId="0" applyNumberFormat="1" applyFont="1" applyFill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right" vertical="top" wrapText="1"/>
    </xf>
    <xf numFmtId="2" fontId="7" fillId="36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wrapText="1"/>
    </xf>
    <xf numFmtId="174" fontId="1" fillId="43" borderId="16" xfId="0" applyNumberFormat="1" applyFont="1" applyFill="1" applyBorder="1" applyAlignment="1">
      <alignment horizontal="center"/>
    </xf>
    <xf numFmtId="0" fontId="0" fillId="43" borderId="15" xfId="0" applyFill="1" applyBorder="1" applyAlignment="1">
      <alignment/>
    </xf>
    <xf numFmtId="174" fontId="1" fillId="43" borderId="15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174" fontId="8" fillId="0" borderId="23" xfId="0" applyNumberFormat="1" applyFont="1" applyFill="1" applyBorder="1" applyAlignment="1">
      <alignment horizontal="center"/>
    </xf>
    <xf numFmtId="174" fontId="9" fillId="36" borderId="16" xfId="0" applyNumberFormat="1" applyFont="1" applyFill="1" applyBorder="1" applyAlignment="1">
      <alignment horizontal="center"/>
    </xf>
    <xf numFmtId="174" fontId="9" fillId="36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2"/>
  <sheetViews>
    <sheetView tabSelected="1" workbookViewId="0" topLeftCell="A1">
      <selection activeCell="E44" sqref="E44"/>
    </sheetView>
  </sheetViews>
  <sheetFormatPr defaultColWidth="9.00390625" defaultRowHeight="12.75"/>
  <cols>
    <col min="1" max="1" width="7.625" style="0" customWidth="1"/>
    <col min="2" max="2" width="7.00390625" style="0" customWidth="1"/>
    <col min="3" max="3" width="6.125" style="0" customWidth="1"/>
    <col min="4" max="4" width="11.25390625" style="0" customWidth="1"/>
    <col min="14" max="14" width="10.00390625" style="0" bestFit="1" customWidth="1"/>
  </cols>
  <sheetData>
    <row r="2" spans="1:17" ht="15.75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2.75">
      <c r="A4" s="90"/>
      <c r="B4" s="104"/>
      <c r="C4" s="104"/>
      <c r="D4" s="104"/>
      <c r="E4" s="105"/>
      <c r="F4" s="73" t="s">
        <v>29</v>
      </c>
      <c r="G4" s="71"/>
      <c r="H4" s="71"/>
      <c r="I4" s="71"/>
      <c r="J4" s="71"/>
      <c r="K4" s="71"/>
      <c r="L4" s="71"/>
      <c r="M4" s="71"/>
      <c r="N4" s="71"/>
      <c r="O4" s="71"/>
      <c r="P4" s="72"/>
      <c r="Q4" s="2"/>
    </row>
    <row r="5" spans="1:17" ht="12.75">
      <c r="A5" s="11"/>
      <c r="B5" s="106" t="s">
        <v>30</v>
      </c>
      <c r="C5" s="107"/>
      <c r="D5" s="107"/>
      <c r="E5" s="108"/>
      <c r="F5" s="91" t="s">
        <v>3</v>
      </c>
      <c r="G5" s="92"/>
      <c r="H5" s="92"/>
      <c r="I5" s="92"/>
      <c r="J5" s="92"/>
      <c r="K5" s="92"/>
      <c r="L5" s="92"/>
      <c r="M5" s="92"/>
      <c r="N5" s="93" t="s">
        <v>31</v>
      </c>
      <c r="O5" s="94"/>
      <c r="P5" s="97" t="s">
        <v>32</v>
      </c>
      <c r="Q5" s="100" t="s">
        <v>15</v>
      </c>
    </row>
    <row r="6" spans="1:17" ht="12.75">
      <c r="A6" s="12"/>
      <c r="B6" s="85" t="s">
        <v>33</v>
      </c>
      <c r="C6" s="85" t="s">
        <v>9</v>
      </c>
      <c r="D6" s="85" t="s">
        <v>63</v>
      </c>
      <c r="E6" s="87" t="s">
        <v>10</v>
      </c>
      <c r="F6" s="83" t="s">
        <v>34</v>
      </c>
      <c r="G6" s="83" t="s">
        <v>68</v>
      </c>
      <c r="H6" s="83" t="s">
        <v>35</v>
      </c>
      <c r="I6" s="83" t="s">
        <v>36</v>
      </c>
      <c r="J6" s="83" t="s">
        <v>37</v>
      </c>
      <c r="K6" s="83" t="s">
        <v>78</v>
      </c>
      <c r="L6" s="75" t="s">
        <v>38</v>
      </c>
      <c r="M6" s="77"/>
      <c r="N6" s="95"/>
      <c r="O6" s="96"/>
      <c r="P6" s="98"/>
      <c r="Q6" s="101"/>
    </row>
    <row r="7" spans="1:17" ht="73.5">
      <c r="A7" s="14"/>
      <c r="B7" s="86"/>
      <c r="C7" s="86"/>
      <c r="D7" s="86"/>
      <c r="E7" s="88"/>
      <c r="F7" s="84"/>
      <c r="G7" s="84"/>
      <c r="H7" s="84"/>
      <c r="I7" s="84"/>
      <c r="J7" s="84"/>
      <c r="K7" s="84"/>
      <c r="L7" s="32" t="s">
        <v>64</v>
      </c>
      <c r="M7" s="32" t="s">
        <v>66</v>
      </c>
      <c r="N7" s="13" t="s">
        <v>39</v>
      </c>
      <c r="O7" s="13" t="s">
        <v>40</v>
      </c>
      <c r="P7" s="99"/>
      <c r="Q7" s="102"/>
    </row>
    <row r="8" spans="1:17" ht="12.75">
      <c r="A8" s="51" t="s">
        <v>82</v>
      </c>
      <c r="B8" s="52"/>
      <c r="C8" s="52"/>
      <c r="D8" s="53"/>
      <c r="E8" s="54">
        <v>20</v>
      </c>
      <c r="F8" s="56">
        <v>1.8</v>
      </c>
      <c r="G8" s="56">
        <v>1.2</v>
      </c>
      <c r="H8" s="56">
        <v>3</v>
      </c>
      <c r="I8" s="56">
        <v>0.44</v>
      </c>
      <c r="J8" s="56">
        <v>4.57</v>
      </c>
      <c r="K8" s="56">
        <v>3.6</v>
      </c>
      <c r="L8" s="56">
        <v>0</v>
      </c>
      <c r="M8" s="56">
        <v>0.4</v>
      </c>
      <c r="N8" s="57">
        <v>0.89</v>
      </c>
      <c r="O8" s="57">
        <v>2.4</v>
      </c>
      <c r="P8" s="55">
        <v>1.7</v>
      </c>
      <c r="Q8" s="55">
        <f>F8+G8+H8+I8+J8+K8+L8+M8+N8+O8+P8</f>
        <v>20</v>
      </c>
    </row>
    <row r="9" spans="1:17" ht="24">
      <c r="A9" s="109" t="s">
        <v>41</v>
      </c>
      <c r="B9" s="110"/>
      <c r="C9" s="110"/>
      <c r="D9" s="111"/>
      <c r="E9" s="16">
        <v>4395.1</v>
      </c>
      <c r="F9" s="75" t="s">
        <v>42</v>
      </c>
      <c r="G9" s="76"/>
      <c r="H9" s="76"/>
      <c r="I9" s="76"/>
      <c r="J9" s="76"/>
      <c r="K9" s="76"/>
      <c r="L9" s="76"/>
      <c r="M9" s="77"/>
      <c r="N9" s="78" t="s">
        <v>43</v>
      </c>
      <c r="O9" s="79"/>
      <c r="P9" s="15" t="s">
        <v>44</v>
      </c>
      <c r="Q9" s="15"/>
    </row>
    <row r="10" spans="1:17" ht="12.75">
      <c r="A10" s="80" t="s">
        <v>45</v>
      </c>
      <c r="B10" s="81"/>
      <c r="C10" s="81"/>
      <c r="D10" s="81"/>
      <c r="E10" s="82"/>
      <c r="F10" s="17">
        <v>7911.180000000001</v>
      </c>
      <c r="G10" s="17">
        <v>5274.12</v>
      </c>
      <c r="H10" s="17">
        <f>H8*E9</f>
        <v>13185.300000000001</v>
      </c>
      <c r="I10" s="17">
        <v>1933.8440000000003</v>
      </c>
      <c r="J10" s="17">
        <v>20074.622</v>
      </c>
      <c r="K10" s="17">
        <v>15822.360000000002</v>
      </c>
      <c r="L10" s="17">
        <v>0</v>
      </c>
      <c r="M10" s="17">
        <f>M8*E9</f>
        <v>1758.0400000000002</v>
      </c>
      <c r="N10" s="17">
        <v>3911.6390000000006</v>
      </c>
      <c r="O10" s="17">
        <f>O8*E9</f>
        <v>10548.24</v>
      </c>
      <c r="P10" s="17">
        <f>P8*E9</f>
        <v>7471.67</v>
      </c>
      <c r="Q10" s="17">
        <f>F10+G10+H10+I10+J10+K10+L10+M10+N10+O10+P10</f>
        <v>87891.015</v>
      </c>
    </row>
    <row r="11" spans="1:17" ht="12.75">
      <c r="A11" s="112" t="s">
        <v>46</v>
      </c>
      <c r="B11" s="112"/>
      <c r="C11" s="112"/>
      <c r="D11" s="112"/>
      <c r="E11" s="113"/>
      <c r="F11" s="74" t="s">
        <v>47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</row>
    <row r="12" spans="1:17" ht="12.75">
      <c r="A12" s="120" t="s">
        <v>48</v>
      </c>
      <c r="B12" s="120"/>
      <c r="C12" s="120"/>
      <c r="D12" s="121"/>
      <c r="E12" s="41">
        <v>-153054.5379999997</v>
      </c>
      <c r="F12" s="58"/>
      <c r="G12" s="59"/>
      <c r="H12" s="18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2.75">
      <c r="A13" s="33"/>
      <c r="B13" s="116" t="s">
        <v>62</v>
      </c>
      <c r="C13" s="116"/>
      <c r="D13" s="34" t="s">
        <v>46</v>
      </c>
      <c r="E13" s="35" t="s">
        <v>27</v>
      </c>
      <c r="F13" s="58"/>
      <c r="G13" s="59"/>
      <c r="H13" s="18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12.75">
      <c r="A14" s="19" t="s">
        <v>49</v>
      </c>
      <c r="B14" s="117">
        <v>94977.22</v>
      </c>
      <c r="C14" s="118"/>
      <c r="D14" s="36">
        <v>98900.02</v>
      </c>
      <c r="E14" s="37"/>
      <c r="F14" s="20">
        <v>7911.180000000001</v>
      </c>
      <c r="G14" s="20">
        <v>5275.726</v>
      </c>
      <c r="H14" s="21">
        <v>13185.300000000001</v>
      </c>
      <c r="I14" s="20">
        <v>3100</v>
      </c>
      <c r="J14" s="20">
        <v>20074.622</v>
      </c>
      <c r="K14" s="20">
        <v>15822.360000000002</v>
      </c>
      <c r="L14" s="20">
        <f>7298.46+6150.58+5019.09</f>
        <v>18468.13</v>
      </c>
      <c r="M14" s="20">
        <v>520</v>
      </c>
      <c r="N14" s="38">
        <v>0</v>
      </c>
      <c r="O14" s="38">
        <v>0</v>
      </c>
      <c r="P14" s="20">
        <v>7471.67</v>
      </c>
      <c r="Q14" s="22">
        <f aca="true" t="shared" si="0" ref="Q14:Q25">SUM(F14:P14)</f>
        <v>91828.988</v>
      </c>
    </row>
    <row r="15" spans="1:17" ht="12.75">
      <c r="A15" s="19" t="s">
        <v>50</v>
      </c>
      <c r="B15" s="117">
        <v>106369.75</v>
      </c>
      <c r="C15" s="119"/>
      <c r="D15" s="36">
        <v>85274.98</v>
      </c>
      <c r="E15" s="37"/>
      <c r="F15" s="20">
        <v>7911.180000000001</v>
      </c>
      <c r="G15" s="20">
        <v>5275.726</v>
      </c>
      <c r="H15" s="21">
        <v>13185.300000000001</v>
      </c>
      <c r="I15" s="20">
        <v>3100</v>
      </c>
      <c r="J15" s="20">
        <v>20074.622</v>
      </c>
      <c r="K15" s="20">
        <v>15822.360000000002</v>
      </c>
      <c r="L15" s="20">
        <f>5971.92+4549.04+108.49</f>
        <v>10629.449999999999</v>
      </c>
      <c r="M15" s="20">
        <v>0</v>
      </c>
      <c r="N15" s="38">
        <f>2004+10308</f>
        <v>12312</v>
      </c>
      <c r="O15" s="38">
        <v>0</v>
      </c>
      <c r="P15" s="20">
        <v>7471.67</v>
      </c>
      <c r="Q15" s="22">
        <f t="shared" si="0"/>
        <v>95782.308</v>
      </c>
    </row>
    <row r="16" spans="1:17" ht="12.75">
      <c r="A16" s="19" t="s">
        <v>7</v>
      </c>
      <c r="B16" s="117">
        <v>98531.09</v>
      </c>
      <c r="C16" s="119"/>
      <c r="D16" s="36">
        <v>107748.67</v>
      </c>
      <c r="E16" s="37"/>
      <c r="F16" s="20">
        <v>7911.180000000001</v>
      </c>
      <c r="G16" s="20">
        <v>5275.726</v>
      </c>
      <c r="H16" s="21">
        <v>13185.300000000001</v>
      </c>
      <c r="I16" s="20">
        <v>3100</v>
      </c>
      <c r="J16" s="20">
        <v>20074.622</v>
      </c>
      <c r="K16" s="20">
        <v>15822.360000000002</v>
      </c>
      <c r="L16" s="20">
        <f>3681.3+5906.63+7034.72</f>
        <v>16622.65</v>
      </c>
      <c r="M16" s="20">
        <v>0</v>
      </c>
      <c r="N16" s="38">
        <v>685</v>
      </c>
      <c r="O16" s="38">
        <v>0</v>
      </c>
      <c r="P16" s="20">
        <v>7471.67</v>
      </c>
      <c r="Q16" s="22">
        <f t="shared" si="0"/>
        <v>90148.508</v>
      </c>
    </row>
    <row r="17" spans="1:17" ht="12.75">
      <c r="A17" s="19" t="s">
        <v>51</v>
      </c>
      <c r="B17" s="117">
        <v>104524.66</v>
      </c>
      <c r="C17" s="119"/>
      <c r="D17" s="36">
        <v>84171.95</v>
      </c>
      <c r="E17" s="37"/>
      <c r="F17" s="20">
        <v>7911.180000000001</v>
      </c>
      <c r="G17" s="20">
        <v>5275.726</v>
      </c>
      <c r="H17" s="21">
        <v>13185.300000000001</v>
      </c>
      <c r="I17" s="20">
        <v>3100</v>
      </c>
      <c r="J17" s="20">
        <v>20074.622</v>
      </c>
      <c r="K17" s="20">
        <v>15822.360000000002</v>
      </c>
      <c r="L17" s="20">
        <f>5276+7310.52+6303.84</f>
        <v>18890.36</v>
      </c>
      <c r="M17" s="20">
        <v>0</v>
      </c>
      <c r="N17" s="38">
        <v>0</v>
      </c>
      <c r="O17" s="38">
        <v>0</v>
      </c>
      <c r="P17" s="20">
        <v>7471.67</v>
      </c>
      <c r="Q17" s="22">
        <f t="shared" si="0"/>
        <v>91731.21800000001</v>
      </c>
    </row>
    <row r="18" spans="1:17" ht="12.75">
      <c r="A18" s="19" t="s">
        <v>11</v>
      </c>
      <c r="B18" s="117">
        <v>106792.64</v>
      </c>
      <c r="C18" s="119"/>
      <c r="D18" s="36">
        <v>86665.98</v>
      </c>
      <c r="E18" s="37"/>
      <c r="F18" s="20">
        <v>7911.180000000001</v>
      </c>
      <c r="G18" s="20">
        <v>5275.726</v>
      </c>
      <c r="H18" s="21">
        <v>13185.300000000001</v>
      </c>
      <c r="I18" s="20">
        <v>1000</v>
      </c>
      <c r="J18" s="20">
        <v>20074.622</v>
      </c>
      <c r="K18" s="20">
        <v>15822.360000000002</v>
      </c>
      <c r="L18" s="20">
        <f>4274.05+4491.91+2189.19116</f>
        <v>10955.15116</v>
      </c>
      <c r="M18" s="30">
        <v>0</v>
      </c>
      <c r="N18" s="38">
        <v>0</v>
      </c>
      <c r="O18" s="38">
        <v>0</v>
      </c>
      <c r="P18" s="20">
        <v>7471.67</v>
      </c>
      <c r="Q18" s="22">
        <f t="shared" si="0"/>
        <v>81696.00916</v>
      </c>
    </row>
    <row r="19" spans="1:17" ht="12.75">
      <c r="A19" s="19" t="s">
        <v>16</v>
      </c>
      <c r="B19" s="117">
        <v>98857.27</v>
      </c>
      <c r="C19" s="119"/>
      <c r="D19" s="36">
        <f>104862.82+400</f>
        <v>105262.82</v>
      </c>
      <c r="E19" s="37"/>
      <c r="F19" s="20">
        <v>7911.180000000001</v>
      </c>
      <c r="G19" s="20">
        <v>5275.726</v>
      </c>
      <c r="H19" s="21">
        <v>13185.300000000001</v>
      </c>
      <c r="I19" s="20">
        <v>1000</v>
      </c>
      <c r="J19" s="20">
        <v>20074.622</v>
      </c>
      <c r="K19" s="20">
        <v>15822.360000000002</v>
      </c>
      <c r="L19" s="20">
        <f>6879.98+5256.64884+5344.8</f>
        <v>17481.42884</v>
      </c>
      <c r="M19" s="20">
        <v>8983.8</v>
      </c>
      <c r="N19" s="38">
        <f>3565+9979+587</f>
        <v>14131</v>
      </c>
      <c r="O19" s="38">
        <v>0</v>
      </c>
      <c r="P19" s="20">
        <v>7471.67</v>
      </c>
      <c r="Q19" s="22">
        <f t="shared" si="0"/>
        <v>111337.08684</v>
      </c>
    </row>
    <row r="20" spans="1:17" ht="12.75">
      <c r="A20" s="19" t="s">
        <v>17</v>
      </c>
      <c r="B20" s="117">
        <v>105383.59</v>
      </c>
      <c r="C20" s="119"/>
      <c r="D20" s="36">
        <f>112853.06+400</f>
        <v>113253.06</v>
      </c>
      <c r="E20" s="37"/>
      <c r="F20" s="20">
        <v>7911.180000000001</v>
      </c>
      <c r="G20" s="20">
        <v>5275.726</v>
      </c>
      <c r="H20" s="21">
        <v>13185.300000000001</v>
      </c>
      <c r="I20" s="20">
        <v>1000</v>
      </c>
      <c r="J20" s="20">
        <v>20074.622</v>
      </c>
      <c r="K20" s="20">
        <v>15822.360000000002</v>
      </c>
      <c r="L20" s="20">
        <f>2086.6+2158.38</f>
        <v>4244.98</v>
      </c>
      <c r="M20" s="20">
        <v>8983.8</v>
      </c>
      <c r="N20" s="38">
        <v>22812</v>
      </c>
      <c r="O20" s="38">
        <v>0</v>
      </c>
      <c r="P20" s="20">
        <v>7471.67</v>
      </c>
      <c r="Q20" s="22">
        <f t="shared" si="0"/>
        <v>106781.638</v>
      </c>
    </row>
    <row r="21" spans="1:17" ht="12.75">
      <c r="A21" s="19" t="s">
        <v>18</v>
      </c>
      <c r="B21" s="117">
        <v>92147.23</v>
      </c>
      <c r="C21" s="119"/>
      <c r="D21" s="36">
        <v>98097.22</v>
      </c>
      <c r="E21" s="37"/>
      <c r="F21" s="20">
        <v>7911.180000000001</v>
      </c>
      <c r="G21" s="20">
        <v>5275.726</v>
      </c>
      <c r="H21" s="21">
        <v>13185.300000000001</v>
      </c>
      <c r="I21" s="20">
        <v>1000</v>
      </c>
      <c r="J21" s="20">
        <v>20074.622</v>
      </c>
      <c r="K21" s="20">
        <v>15822.360000000002</v>
      </c>
      <c r="L21" s="20">
        <f>6781.45+5607.22</f>
        <v>12388.67</v>
      </c>
      <c r="M21" s="20">
        <f>425+9802.09</f>
        <v>10227.09</v>
      </c>
      <c r="N21" s="38">
        <v>2413</v>
      </c>
      <c r="O21" s="38">
        <v>0</v>
      </c>
      <c r="P21" s="20">
        <v>7471.67</v>
      </c>
      <c r="Q21" s="22">
        <f t="shared" si="0"/>
        <v>95769.618</v>
      </c>
    </row>
    <row r="22" spans="1:17" ht="12.75">
      <c r="A22" s="19" t="s">
        <v>52</v>
      </c>
      <c r="B22" s="117">
        <v>100290.89</v>
      </c>
      <c r="C22" s="119"/>
      <c r="D22" s="36">
        <v>101914.25</v>
      </c>
      <c r="E22" s="37"/>
      <c r="F22" s="20">
        <v>7911.180000000001</v>
      </c>
      <c r="G22" s="20">
        <v>5275.726</v>
      </c>
      <c r="H22" s="21">
        <v>13185.300000000001</v>
      </c>
      <c r="I22" s="20">
        <v>1000</v>
      </c>
      <c r="J22" s="20">
        <v>20074.622</v>
      </c>
      <c r="K22" s="20">
        <v>15822.360000000002</v>
      </c>
      <c r="L22" s="20">
        <f>2917.76+2577.91+2329.68</f>
        <v>7825.35</v>
      </c>
      <c r="M22" s="20">
        <v>1300</v>
      </c>
      <c r="N22" s="38">
        <v>3696</v>
      </c>
      <c r="O22" s="38">
        <v>0</v>
      </c>
      <c r="P22" s="20">
        <v>7471.67</v>
      </c>
      <c r="Q22" s="22">
        <f t="shared" si="0"/>
        <v>83562.208</v>
      </c>
    </row>
    <row r="23" spans="1:17" ht="12.75">
      <c r="A23" s="19" t="s">
        <v>53</v>
      </c>
      <c r="B23" s="117">
        <v>95755.39</v>
      </c>
      <c r="C23" s="119"/>
      <c r="D23" s="36">
        <v>96747.59</v>
      </c>
      <c r="E23" s="37"/>
      <c r="F23" s="20">
        <v>7911.180000000001</v>
      </c>
      <c r="G23" s="20">
        <v>5275.726</v>
      </c>
      <c r="H23" s="21">
        <v>13185.300000000001</v>
      </c>
      <c r="I23" s="20">
        <v>3100</v>
      </c>
      <c r="J23" s="20">
        <v>20074.622</v>
      </c>
      <c r="K23" s="20">
        <v>15822.360000000002</v>
      </c>
      <c r="L23" s="20">
        <f>9415.97+7405.29+4162.59</f>
        <v>20983.85</v>
      </c>
      <c r="M23" s="20">
        <v>3000</v>
      </c>
      <c r="N23" s="38">
        <v>587</v>
      </c>
      <c r="O23" s="38">
        <v>0</v>
      </c>
      <c r="P23" s="20">
        <v>7471.67</v>
      </c>
      <c r="Q23" s="22">
        <f t="shared" si="0"/>
        <v>97411.708</v>
      </c>
    </row>
    <row r="24" spans="1:17" ht="12.75">
      <c r="A24" s="19" t="s">
        <v>54</v>
      </c>
      <c r="B24" s="117">
        <v>108934.02</v>
      </c>
      <c r="C24" s="119"/>
      <c r="D24" s="36">
        <v>94619.35</v>
      </c>
      <c r="E24" s="37"/>
      <c r="F24" s="20">
        <v>7911.180000000001</v>
      </c>
      <c r="G24" s="20">
        <v>5275.726</v>
      </c>
      <c r="H24" s="21">
        <v>13185.300000000001</v>
      </c>
      <c r="I24" s="20">
        <v>3100</v>
      </c>
      <c r="J24" s="20">
        <v>20074.622</v>
      </c>
      <c r="K24" s="20">
        <v>15822.360000000002</v>
      </c>
      <c r="L24" s="20">
        <f>5934.05+6062.32+4590.84</f>
        <v>16587.21</v>
      </c>
      <c r="M24" s="20">
        <v>2100</v>
      </c>
      <c r="N24" s="38">
        <v>0</v>
      </c>
      <c r="O24" s="38">
        <v>0</v>
      </c>
      <c r="P24" s="20">
        <v>7471.67</v>
      </c>
      <c r="Q24" s="22">
        <f t="shared" si="0"/>
        <v>91528.068</v>
      </c>
    </row>
    <row r="25" spans="1:17" ht="12.75">
      <c r="A25" s="19" t="s">
        <v>55</v>
      </c>
      <c r="B25" s="117">
        <v>104537.35</v>
      </c>
      <c r="C25" s="119"/>
      <c r="D25" s="36">
        <v>127714.18</v>
      </c>
      <c r="E25" s="37"/>
      <c r="F25" s="20">
        <v>7911.180000000001</v>
      </c>
      <c r="G25" s="20">
        <v>5275.726</v>
      </c>
      <c r="H25" s="21">
        <v>13185.300000000001</v>
      </c>
      <c r="I25" s="20">
        <v>3100</v>
      </c>
      <c r="J25" s="20">
        <v>20074.622</v>
      </c>
      <c r="K25" s="20">
        <v>15822.360000000002</v>
      </c>
      <c r="L25" s="20">
        <f>6385.76+7581.28+4647.94</f>
        <v>18614.98</v>
      </c>
      <c r="M25" s="20">
        <v>4180.99</v>
      </c>
      <c r="N25" s="38">
        <v>0</v>
      </c>
      <c r="O25" s="38">
        <v>0</v>
      </c>
      <c r="P25" s="20">
        <v>7471.67</v>
      </c>
      <c r="Q25" s="22">
        <f t="shared" si="0"/>
        <v>95636.82800000001</v>
      </c>
    </row>
    <row r="26" spans="1:17" ht="24">
      <c r="A26" s="23" t="s">
        <v>56</v>
      </c>
      <c r="B26" s="117">
        <v>0</v>
      </c>
      <c r="C26" s="119"/>
      <c r="D26" s="36">
        <f>2700+2700+2700+2700</f>
        <v>10800</v>
      </c>
      <c r="E26" s="26"/>
      <c r="F26" s="20"/>
      <c r="G26" s="20"/>
      <c r="H26" s="20"/>
      <c r="I26" s="20"/>
      <c r="J26" s="20"/>
      <c r="K26" s="20"/>
      <c r="L26" s="20"/>
      <c r="M26" s="20"/>
      <c r="N26" s="38"/>
      <c r="O26" s="38"/>
      <c r="P26" s="20"/>
      <c r="Q26" s="22"/>
    </row>
    <row r="27" spans="1:17" ht="12.75">
      <c r="A27" s="24" t="s">
        <v>10</v>
      </c>
      <c r="B27" s="123">
        <f>SUM(B14:B26)</f>
        <v>1217101.1</v>
      </c>
      <c r="C27" s="124"/>
      <c r="D27" s="27">
        <f>SUM(D14:D26)</f>
        <v>1211170.0699999998</v>
      </c>
      <c r="E27" s="39"/>
      <c r="F27" s="27">
        <f aca="true" t="shared" si="1" ref="F27:Q27">SUM(F14:F26)</f>
        <v>94934.16000000003</v>
      </c>
      <c r="G27" s="27">
        <f t="shared" si="1"/>
        <v>63308.71200000001</v>
      </c>
      <c r="H27" s="27">
        <f t="shared" si="1"/>
        <v>158223.59999999998</v>
      </c>
      <c r="I27" s="27">
        <f t="shared" si="1"/>
        <v>26700</v>
      </c>
      <c r="J27" s="27">
        <f t="shared" si="1"/>
        <v>240895.464</v>
      </c>
      <c r="K27" s="27">
        <f t="shared" si="1"/>
        <v>189868.32000000007</v>
      </c>
      <c r="L27" s="27">
        <f t="shared" si="1"/>
        <v>173692.21000000002</v>
      </c>
      <c r="M27" s="27">
        <f t="shared" si="1"/>
        <v>39295.68</v>
      </c>
      <c r="N27" s="27">
        <f t="shared" si="1"/>
        <v>56636</v>
      </c>
      <c r="O27" s="27">
        <f t="shared" si="1"/>
        <v>0</v>
      </c>
      <c r="P27" s="27">
        <f t="shared" si="1"/>
        <v>89660.04</v>
      </c>
      <c r="Q27" s="28">
        <f t="shared" si="1"/>
        <v>1133214.186</v>
      </c>
    </row>
    <row r="28" spans="1:17" ht="12.75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0" t="s">
        <v>26</v>
      </c>
      <c r="P28" s="122">
        <f>E12+D27-Q27</f>
        <v>-75098.65399999986</v>
      </c>
      <c r="Q28" s="122"/>
    </row>
    <row r="29" spans="1:3" ht="12.75">
      <c r="A29" t="s">
        <v>5</v>
      </c>
      <c r="B29">
        <v>520</v>
      </c>
      <c r="C29" t="s">
        <v>85</v>
      </c>
    </row>
    <row r="30" spans="1:14" ht="12.75">
      <c r="A30" t="s">
        <v>16</v>
      </c>
      <c r="B30">
        <v>8983.8</v>
      </c>
      <c r="C30" t="s">
        <v>58</v>
      </c>
      <c r="E30" s="7"/>
      <c r="G30" s="43" t="s">
        <v>5</v>
      </c>
      <c r="H30" s="43">
        <v>7298.46</v>
      </c>
      <c r="I30" s="43" t="s">
        <v>24</v>
      </c>
      <c r="J30" s="43">
        <v>5019.09</v>
      </c>
      <c r="K30" s="43" t="s">
        <v>67</v>
      </c>
      <c r="L30" s="43">
        <v>6150.58</v>
      </c>
      <c r="M30" s="43" t="s">
        <v>65</v>
      </c>
      <c r="N30" s="7"/>
    </row>
    <row r="31" spans="1:16" ht="12.75">
      <c r="A31" t="s">
        <v>17</v>
      </c>
      <c r="B31">
        <v>8983.8</v>
      </c>
      <c r="C31" t="s">
        <v>58</v>
      </c>
      <c r="G31" s="43" t="s">
        <v>6</v>
      </c>
      <c r="H31" s="43">
        <v>5971.92</v>
      </c>
      <c r="I31" s="43" t="s">
        <v>24</v>
      </c>
      <c r="J31" s="43">
        <v>108.49</v>
      </c>
      <c r="K31" s="43" t="s">
        <v>67</v>
      </c>
      <c r="L31" s="43">
        <v>4549.04</v>
      </c>
      <c r="M31" s="43" t="s">
        <v>65</v>
      </c>
      <c r="N31" s="7"/>
      <c r="P31" s="7"/>
    </row>
    <row r="32" spans="1:16" ht="12.75">
      <c r="A32" t="s">
        <v>18</v>
      </c>
      <c r="B32">
        <v>425</v>
      </c>
      <c r="C32" t="s">
        <v>92</v>
      </c>
      <c r="G32" s="43" t="s">
        <v>7</v>
      </c>
      <c r="H32" s="43">
        <v>3681.3</v>
      </c>
      <c r="I32" s="43" t="s">
        <v>24</v>
      </c>
      <c r="J32" s="43">
        <v>7034.72</v>
      </c>
      <c r="K32" s="43" t="s">
        <v>67</v>
      </c>
      <c r="L32" s="43">
        <v>5906.63</v>
      </c>
      <c r="M32" s="43" t="s">
        <v>65</v>
      </c>
      <c r="P32" s="47"/>
    </row>
    <row r="33" spans="2:15" ht="12.75">
      <c r="B33">
        <v>9802.09</v>
      </c>
      <c r="C33" t="s">
        <v>28</v>
      </c>
      <c r="D33" s="47"/>
      <c r="E33" s="7"/>
      <c r="G33" s="43" t="s">
        <v>8</v>
      </c>
      <c r="H33" s="43">
        <v>5276</v>
      </c>
      <c r="I33" s="43" t="s">
        <v>24</v>
      </c>
      <c r="J33" s="43">
        <v>6303.84</v>
      </c>
      <c r="K33" s="43" t="s">
        <v>67</v>
      </c>
      <c r="L33" s="43">
        <v>7310.52</v>
      </c>
      <c r="M33" s="43" t="s">
        <v>65</v>
      </c>
      <c r="O33" s="47"/>
    </row>
    <row r="34" spans="1:16" ht="12.75">
      <c r="A34" t="s">
        <v>0</v>
      </c>
      <c r="B34">
        <v>1300</v>
      </c>
      <c r="C34" t="s">
        <v>96</v>
      </c>
      <c r="F34" s="7"/>
      <c r="G34" s="43" t="s">
        <v>11</v>
      </c>
      <c r="H34" s="43">
        <v>4274.049999999999</v>
      </c>
      <c r="I34" s="43" t="s">
        <v>24</v>
      </c>
      <c r="J34" s="43">
        <v>2189.19116</v>
      </c>
      <c r="K34" s="43" t="s">
        <v>67</v>
      </c>
      <c r="L34" s="43">
        <v>4491.91</v>
      </c>
      <c r="M34" s="43" t="s">
        <v>65</v>
      </c>
      <c r="O34" s="47"/>
      <c r="P34" s="7"/>
    </row>
    <row r="35" spans="1:16" ht="12.75">
      <c r="A35" t="s">
        <v>1</v>
      </c>
      <c r="B35">
        <v>3000</v>
      </c>
      <c r="C35" t="s">
        <v>98</v>
      </c>
      <c r="G35" s="43" t="s">
        <v>16</v>
      </c>
      <c r="H35" s="43">
        <v>6879.98</v>
      </c>
      <c r="I35" s="43" t="s">
        <v>24</v>
      </c>
      <c r="J35" s="43">
        <v>5256.64884</v>
      </c>
      <c r="K35" s="43" t="s">
        <v>67</v>
      </c>
      <c r="L35" s="43">
        <v>5344.8</v>
      </c>
      <c r="M35" s="43" t="s">
        <v>65</v>
      </c>
      <c r="O35" s="48"/>
      <c r="P35" s="49"/>
    </row>
    <row r="36" spans="1:16" ht="12.75">
      <c r="A36" t="s">
        <v>2</v>
      </c>
      <c r="B36">
        <v>2100</v>
      </c>
      <c r="C36" t="s">
        <v>99</v>
      </c>
      <c r="G36" s="43" t="s">
        <v>17</v>
      </c>
      <c r="H36" s="43">
        <v>2086.6</v>
      </c>
      <c r="I36" s="43" t="s">
        <v>24</v>
      </c>
      <c r="J36" s="43">
        <v>2158.38</v>
      </c>
      <c r="K36" s="43" t="s">
        <v>67</v>
      </c>
      <c r="L36" s="43">
        <v>0</v>
      </c>
      <c r="M36" s="43" t="s">
        <v>65</v>
      </c>
      <c r="O36" s="1"/>
      <c r="P36" s="48"/>
    </row>
    <row r="37" spans="1:16" ht="12.75">
      <c r="A37" t="s">
        <v>4</v>
      </c>
      <c r="B37">
        <v>4180.99</v>
      </c>
      <c r="C37" t="s">
        <v>100</v>
      </c>
      <c r="D37" s="3"/>
      <c r="G37" s="43" t="s">
        <v>18</v>
      </c>
      <c r="H37" s="43">
        <v>6781.450000000001</v>
      </c>
      <c r="I37" s="43" t="s">
        <v>24</v>
      </c>
      <c r="J37" s="43">
        <v>5607.22</v>
      </c>
      <c r="K37" s="43" t="s">
        <v>67</v>
      </c>
      <c r="L37" s="43">
        <v>0</v>
      </c>
      <c r="M37" s="43" t="s">
        <v>65</v>
      </c>
      <c r="O37" s="47"/>
      <c r="P37" s="7"/>
    </row>
    <row r="38" spans="6:15" ht="12.75">
      <c r="F38" s="47"/>
      <c r="G38" s="43" t="s">
        <v>0</v>
      </c>
      <c r="H38" s="43">
        <v>2917.76</v>
      </c>
      <c r="I38" s="43" t="s">
        <v>24</v>
      </c>
      <c r="J38" s="43">
        <v>2329.68</v>
      </c>
      <c r="K38" s="43" t="s">
        <v>67</v>
      </c>
      <c r="L38" s="43">
        <v>2577.91</v>
      </c>
      <c r="M38" s="43" t="s">
        <v>65</v>
      </c>
      <c r="O38" s="47"/>
    </row>
    <row r="39" spans="4:13" ht="12.75">
      <c r="D39" s="47"/>
      <c r="G39" s="43" t="s">
        <v>1</v>
      </c>
      <c r="H39" s="43">
        <v>9415.970000000001</v>
      </c>
      <c r="I39" s="43" t="s">
        <v>24</v>
      </c>
      <c r="J39" s="43">
        <v>4162.59</v>
      </c>
      <c r="K39" s="43" t="s">
        <v>67</v>
      </c>
      <c r="L39" s="43">
        <v>7405.29</v>
      </c>
      <c r="M39" s="43" t="s">
        <v>65</v>
      </c>
    </row>
    <row r="40" spans="7:13" ht="12.75">
      <c r="G40" s="43" t="s">
        <v>2</v>
      </c>
      <c r="H40" s="43">
        <v>5934.049999999999</v>
      </c>
      <c r="I40" s="43" t="s">
        <v>24</v>
      </c>
      <c r="J40" s="43">
        <v>4590.84</v>
      </c>
      <c r="K40" s="43" t="s">
        <v>67</v>
      </c>
      <c r="L40" s="43">
        <v>6062.32</v>
      </c>
      <c r="M40" s="43" t="s">
        <v>65</v>
      </c>
    </row>
    <row r="41" spans="7:15" ht="12.75">
      <c r="G41" s="43" t="s">
        <v>4</v>
      </c>
      <c r="H41" s="43">
        <v>6385.76</v>
      </c>
      <c r="I41" s="43" t="s">
        <v>24</v>
      </c>
      <c r="J41" s="43">
        <v>4647.94</v>
      </c>
      <c r="K41" s="43" t="s">
        <v>67</v>
      </c>
      <c r="L41" s="43">
        <v>7581.28</v>
      </c>
      <c r="M41" s="43" t="s">
        <v>65</v>
      </c>
      <c r="O41" s="7"/>
    </row>
    <row r="42" spans="8:16" ht="12.75">
      <c r="H42" s="47"/>
      <c r="J42" s="47"/>
      <c r="L42" s="47"/>
      <c r="N42" s="48"/>
      <c r="O42" s="50"/>
      <c r="P42" s="47"/>
    </row>
  </sheetData>
  <sheetProtection/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3020833333333333" right="0.03125" top="0.75" bottom="0.75" header="0.3" footer="0.3"/>
  <pageSetup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Q41"/>
  <sheetViews>
    <sheetView workbookViewId="0" topLeftCell="A1">
      <selection activeCell="D20" sqref="D20:N20"/>
    </sheetView>
  </sheetViews>
  <sheetFormatPr defaultColWidth="9.00390625" defaultRowHeight="12.75"/>
  <cols>
    <col min="2" max="2" width="6.375" style="0" customWidth="1"/>
    <col min="3" max="3" width="4.875" style="0" customWidth="1"/>
  </cols>
  <sheetData>
    <row r="3" spans="1:17" ht="12.75">
      <c r="A3" s="70" t="s">
        <v>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"/>
    </row>
    <row r="4" spans="1:17" ht="38.25">
      <c r="A4" s="61" t="s">
        <v>12</v>
      </c>
      <c r="B4" s="62"/>
      <c r="C4" s="63"/>
      <c r="D4" s="61"/>
      <c r="E4" s="62"/>
      <c r="F4" s="62"/>
      <c r="G4" s="62"/>
      <c r="H4" s="62"/>
      <c r="I4" s="62"/>
      <c r="J4" s="62"/>
      <c r="K4" s="62"/>
      <c r="L4" s="62"/>
      <c r="M4" s="62"/>
      <c r="N4" s="63"/>
      <c r="O4" s="2" t="s">
        <v>13</v>
      </c>
      <c r="P4" s="2" t="s">
        <v>14</v>
      </c>
      <c r="Q4" s="6" t="s">
        <v>22</v>
      </c>
    </row>
    <row r="5" spans="1:17" ht="25.5">
      <c r="A5" s="67" t="s">
        <v>6</v>
      </c>
      <c r="B5" s="68"/>
      <c r="C5" s="69"/>
      <c r="D5" s="64" t="s">
        <v>72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" t="s">
        <v>74</v>
      </c>
      <c r="P5" s="5">
        <v>1</v>
      </c>
      <c r="Q5" s="6" t="s">
        <v>86</v>
      </c>
    </row>
    <row r="6" spans="1:17" ht="12.7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 t="s">
        <v>23</v>
      </c>
      <c r="Q6" s="42">
        <v>2.004</v>
      </c>
    </row>
    <row r="7" spans="1:17" ht="38.25">
      <c r="A7" s="67" t="s">
        <v>6</v>
      </c>
      <c r="B7" s="68"/>
      <c r="C7" s="69"/>
      <c r="D7" s="64" t="s">
        <v>70</v>
      </c>
      <c r="E7" s="65"/>
      <c r="F7" s="65"/>
      <c r="G7" s="65"/>
      <c r="H7" s="65"/>
      <c r="I7" s="65"/>
      <c r="J7" s="65"/>
      <c r="K7" s="65"/>
      <c r="L7" s="65"/>
      <c r="M7" s="65"/>
      <c r="N7" s="66"/>
      <c r="O7" s="6" t="s">
        <v>76</v>
      </c>
      <c r="P7" s="5">
        <v>0.04</v>
      </c>
      <c r="Q7" s="6" t="s">
        <v>87</v>
      </c>
    </row>
    <row r="8" spans="1:17" ht="25.5" customHeight="1">
      <c r="A8" s="67"/>
      <c r="B8" s="68"/>
      <c r="C8" s="69"/>
      <c r="D8" s="64" t="s">
        <v>20</v>
      </c>
      <c r="E8" s="65"/>
      <c r="F8" s="65"/>
      <c r="G8" s="65"/>
      <c r="H8" s="65"/>
      <c r="I8" s="65"/>
      <c r="J8" s="65"/>
      <c r="K8" s="65"/>
      <c r="L8" s="65"/>
      <c r="M8" s="65"/>
      <c r="N8" s="66"/>
      <c r="O8" s="6" t="s">
        <v>76</v>
      </c>
      <c r="P8" s="5">
        <v>0.005</v>
      </c>
      <c r="Q8" s="6"/>
    </row>
    <row r="9" spans="1:17" ht="27" customHeight="1">
      <c r="A9" s="67"/>
      <c r="B9" s="68"/>
      <c r="C9" s="69"/>
      <c r="D9" s="64" t="s">
        <v>71</v>
      </c>
      <c r="E9" s="65"/>
      <c r="F9" s="65"/>
      <c r="G9" s="65"/>
      <c r="H9" s="65"/>
      <c r="I9" s="65"/>
      <c r="J9" s="65"/>
      <c r="K9" s="65"/>
      <c r="L9" s="65"/>
      <c r="M9" s="65"/>
      <c r="N9" s="66"/>
      <c r="O9" s="6" t="s">
        <v>76</v>
      </c>
      <c r="P9" s="5">
        <v>0.03</v>
      </c>
      <c r="Q9" s="6"/>
    </row>
    <row r="10" spans="1:17" ht="26.25" customHeight="1">
      <c r="A10" s="67"/>
      <c r="B10" s="68"/>
      <c r="C10" s="69"/>
      <c r="D10" s="64" t="s">
        <v>21</v>
      </c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6" t="s">
        <v>76</v>
      </c>
      <c r="P10" s="5">
        <v>0.005</v>
      </c>
      <c r="Q10" s="6"/>
    </row>
    <row r="11" spans="1:17" ht="38.25">
      <c r="A11" s="67"/>
      <c r="B11" s="68"/>
      <c r="C11" s="69"/>
      <c r="D11" s="64" t="s">
        <v>73</v>
      </c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" t="s">
        <v>77</v>
      </c>
      <c r="P11" s="5">
        <v>0.01</v>
      </c>
      <c r="Q11" s="6"/>
    </row>
    <row r="12" spans="1:17" ht="12.75">
      <c r="A12" s="67"/>
      <c r="B12" s="68"/>
      <c r="C12" s="69"/>
      <c r="D12" s="64" t="s">
        <v>81</v>
      </c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" t="s">
        <v>25</v>
      </c>
      <c r="P12" s="5">
        <v>2</v>
      </c>
      <c r="Q12" s="6"/>
    </row>
    <row r="13" spans="1:17" ht="12.75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23</v>
      </c>
      <c r="Q13" s="42">
        <v>10.308</v>
      </c>
    </row>
    <row r="14" spans="1:17" ht="63.75">
      <c r="A14" s="67" t="s">
        <v>7</v>
      </c>
      <c r="B14" s="68"/>
      <c r="C14" s="69"/>
      <c r="D14" s="64" t="s">
        <v>89</v>
      </c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6" t="s">
        <v>79</v>
      </c>
      <c r="P14" s="5">
        <v>0.01</v>
      </c>
      <c r="Q14" s="6" t="s">
        <v>88</v>
      </c>
    </row>
    <row r="15" spans="1:17" ht="12.75">
      <c r="A15" s="46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 t="s">
        <v>23</v>
      </c>
      <c r="Q15" s="46">
        <v>0.685</v>
      </c>
    </row>
    <row r="16" spans="1:17" ht="51">
      <c r="A16" s="67" t="s">
        <v>16</v>
      </c>
      <c r="B16" s="68"/>
      <c r="C16" s="69"/>
      <c r="D16" s="64" t="s">
        <v>75</v>
      </c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6" t="s">
        <v>80</v>
      </c>
      <c r="P16" s="5">
        <v>0.2</v>
      </c>
      <c r="Q16" s="6" t="s">
        <v>90</v>
      </c>
    </row>
    <row r="17" spans="1:17" ht="38.25">
      <c r="A17" s="67"/>
      <c r="B17" s="68"/>
      <c r="C17" s="69"/>
      <c r="D17" s="64" t="s">
        <v>69</v>
      </c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6" t="s">
        <v>76</v>
      </c>
      <c r="P17" s="8">
        <v>0.015</v>
      </c>
      <c r="Q17" s="6"/>
    </row>
    <row r="18" spans="1:17" ht="12.75">
      <c r="A18" s="29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 t="s">
        <v>23</v>
      </c>
      <c r="Q18" s="29">
        <v>3.565</v>
      </c>
    </row>
    <row r="19" spans="1:17" ht="51">
      <c r="A19" s="67" t="s">
        <v>16</v>
      </c>
      <c r="B19" s="68"/>
      <c r="C19" s="69"/>
      <c r="D19" s="64" t="s">
        <v>75</v>
      </c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" t="s">
        <v>80</v>
      </c>
      <c r="P19" s="5">
        <v>0.7</v>
      </c>
      <c r="Q19" s="6" t="s">
        <v>90</v>
      </c>
    </row>
    <row r="20" spans="1:17" ht="38.25">
      <c r="A20" s="67"/>
      <c r="B20" s="68"/>
      <c r="C20" s="69"/>
      <c r="D20" s="64" t="s">
        <v>73</v>
      </c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" t="s">
        <v>77</v>
      </c>
      <c r="P20" s="5">
        <v>0.01</v>
      </c>
      <c r="Q20" s="6"/>
    </row>
    <row r="21" spans="1:17" ht="38.25">
      <c r="A21" s="67"/>
      <c r="B21" s="68"/>
      <c r="C21" s="69"/>
      <c r="D21" s="64" t="s">
        <v>69</v>
      </c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6" t="s">
        <v>76</v>
      </c>
      <c r="P21" s="5">
        <v>0.035</v>
      </c>
      <c r="Q21" s="6"/>
    </row>
    <row r="22" spans="1:17" ht="12.75">
      <c r="A22" s="29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 t="s">
        <v>23</v>
      </c>
      <c r="Q22" s="29">
        <v>9.979</v>
      </c>
    </row>
    <row r="23" spans="1:17" ht="54" customHeight="1">
      <c r="A23" s="67" t="s">
        <v>16</v>
      </c>
      <c r="B23" s="68"/>
      <c r="C23" s="69"/>
      <c r="D23" s="64" t="s">
        <v>57</v>
      </c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" t="s">
        <v>79</v>
      </c>
      <c r="P23" s="5">
        <v>0.01</v>
      </c>
      <c r="Q23" s="6" t="s">
        <v>91</v>
      </c>
    </row>
    <row r="24" spans="1:17" ht="12.7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23</v>
      </c>
      <c r="Q24" s="29">
        <v>0.587</v>
      </c>
    </row>
    <row r="25" spans="1:17" ht="44.25" customHeight="1">
      <c r="A25" s="67" t="s">
        <v>17</v>
      </c>
      <c r="B25" s="68"/>
      <c r="C25" s="69"/>
      <c r="D25" s="64" t="s">
        <v>19</v>
      </c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6" t="s">
        <v>76</v>
      </c>
      <c r="P25" s="5">
        <v>7</v>
      </c>
      <c r="Q25" s="6"/>
    </row>
    <row r="26" spans="1:17" ht="12.75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 t="s">
        <v>23</v>
      </c>
      <c r="Q26" s="44">
        <v>22.812</v>
      </c>
    </row>
    <row r="27" spans="1:17" ht="38.25">
      <c r="A27" s="67" t="s">
        <v>18</v>
      </c>
      <c r="B27" s="68"/>
      <c r="C27" s="69"/>
      <c r="D27" s="64" t="s">
        <v>94</v>
      </c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6" t="s">
        <v>74</v>
      </c>
      <c r="P27" s="5">
        <v>1</v>
      </c>
      <c r="Q27" s="6" t="s">
        <v>93</v>
      </c>
    </row>
    <row r="28" spans="1:17" ht="12.75">
      <c r="A28" s="45" t="s">
        <v>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 t="s">
        <v>23</v>
      </c>
      <c r="Q28" s="45">
        <v>2.413</v>
      </c>
    </row>
    <row r="29" spans="1:17" ht="38.25">
      <c r="A29" s="67" t="s">
        <v>0</v>
      </c>
      <c r="B29" s="68"/>
      <c r="C29" s="69"/>
      <c r="D29" s="64" t="s">
        <v>71</v>
      </c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" t="s">
        <v>76</v>
      </c>
      <c r="P29" s="5">
        <v>0.01</v>
      </c>
      <c r="Q29" s="6" t="s">
        <v>95</v>
      </c>
    </row>
    <row r="30" spans="1:17" ht="27.75" customHeight="1">
      <c r="A30" s="67"/>
      <c r="B30" s="68"/>
      <c r="C30" s="69"/>
      <c r="D30" s="64" t="s">
        <v>72</v>
      </c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6" t="s">
        <v>74</v>
      </c>
      <c r="P30" s="5">
        <v>1</v>
      </c>
      <c r="Q30" s="6"/>
    </row>
    <row r="31" spans="1:17" ht="12.75">
      <c r="A31" s="9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 t="s">
        <v>23</v>
      </c>
      <c r="Q31" s="9">
        <v>3.696</v>
      </c>
    </row>
    <row r="32" spans="1:17" ht="51">
      <c r="A32" s="67" t="s">
        <v>1</v>
      </c>
      <c r="B32" s="68"/>
      <c r="C32" s="69"/>
      <c r="D32" s="64" t="s">
        <v>57</v>
      </c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6" t="s">
        <v>79</v>
      </c>
      <c r="P32" s="5">
        <v>0.01</v>
      </c>
      <c r="Q32" s="6" t="s">
        <v>97</v>
      </c>
    </row>
    <row r="33" spans="1:17" ht="12.75">
      <c r="A33" s="10" t="s">
        <v>15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23</v>
      </c>
      <c r="Q33" s="10">
        <v>0.587</v>
      </c>
    </row>
    <row r="34" spans="7:16" ht="12.75"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ht="12.75">
      <c r="P35" s="31"/>
    </row>
    <row r="39" ht="12.75">
      <c r="G39" s="31" t="s">
        <v>59</v>
      </c>
    </row>
    <row r="41" spans="7:15" ht="12.75">
      <c r="G41" s="31" t="s">
        <v>60</v>
      </c>
      <c r="K41" s="31" t="s">
        <v>61</v>
      </c>
      <c r="L41" s="31"/>
      <c r="M41" s="31"/>
      <c r="N41" s="31"/>
      <c r="O41" s="31"/>
    </row>
  </sheetData>
  <sheetProtection/>
  <mergeCells count="41">
    <mergeCell ref="A32:C32"/>
    <mergeCell ref="D32:N32"/>
    <mergeCell ref="A29:C29"/>
    <mergeCell ref="D29:N29"/>
    <mergeCell ref="A30:C30"/>
    <mergeCell ref="D30:N30"/>
    <mergeCell ref="A16:C16"/>
    <mergeCell ref="D16:N16"/>
    <mergeCell ref="A17:C17"/>
    <mergeCell ref="D17:N17"/>
    <mergeCell ref="A19:C19"/>
    <mergeCell ref="D19:N19"/>
    <mergeCell ref="A3:P3"/>
    <mergeCell ref="A4:C4"/>
    <mergeCell ref="D4:N4"/>
    <mergeCell ref="A5:C5"/>
    <mergeCell ref="D5:N5"/>
    <mergeCell ref="A7:C7"/>
    <mergeCell ref="D7:N7"/>
    <mergeCell ref="A8:C8"/>
    <mergeCell ref="D8:N8"/>
    <mergeCell ref="A9:C9"/>
    <mergeCell ref="D9:N9"/>
    <mergeCell ref="A10:C10"/>
    <mergeCell ref="D10:N10"/>
    <mergeCell ref="A14:C14"/>
    <mergeCell ref="D14:N14"/>
    <mergeCell ref="A11:C11"/>
    <mergeCell ref="D11:N11"/>
    <mergeCell ref="A12:C12"/>
    <mergeCell ref="D12:N12"/>
    <mergeCell ref="A20:C20"/>
    <mergeCell ref="D20:N20"/>
    <mergeCell ref="A21:C21"/>
    <mergeCell ref="D21:N21"/>
    <mergeCell ref="A27:C27"/>
    <mergeCell ref="D27:N27"/>
    <mergeCell ref="A25:C25"/>
    <mergeCell ref="D25:N25"/>
    <mergeCell ref="A23:C23"/>
    <mergeCell ref="D23:N23"/>
  </mergeCells>
  <printOptions/>
  <pageMargins left="0.3125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2023-08-03T07:17:52Z</cp:lastPrinted>
  <dcterms:created xsi:type="dcterms:W3CDTF">2007-02-04T12:22:59Z</dcterms:created>
  <dcterms:modified xsi:type="dcterms:W3CDTF">2024-02-13T07:24:44Z</dcterms:modified>
  <cp:category/>
  <cp:version/>
  <cp:contentType/>
  <cp:contentStatus/>
</cp:coreProperties>
</file>