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225" windowHeight="4395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2500-ремонт эл.магнитного замка 5 под.
7138,5-покос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7905-покос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8413,03-дезинсекция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2400-опиловка трех деревьев
8000-спил 4-х деревьев под корень
4000-работа автовышки 2ч.
900-демонтаж 3х антенн
4635,74-погрузка и вывоз мусора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2000-монтаж парапета
8 п/м
900-ремонт выхода на кровлю
4422,14-технич.обслуживание и ремонт внутридом.газового оборуд.
11730,76-ремонт системы газоснабжения</t>
        </r>
      </text>
    </comment>
  </commentList>
</comments>
</file>

<file path=xl/sharedStrings.xml><?xml version="1.0" encoding="utf-8"?>
<sst xmlns="http://schemas.openxmlformats.org/spreadsheetml/2006/main" count="233" uniqueCount="119">
  <si>
    <t>Содержание</t>
  </si>
  <si>
    <t>февраль</t>
  </si>
  <si>
    <t>итого</t>
  </si>
  <si>
    <t>Балаев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</si>
  <si>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</si>
  <si>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</si>
  <si>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</si>
  <si>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</si>
  <si>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</si>
  <si>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</si>
  <si>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</si>
  <si>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Месяц</t>
  </si>
  <si>
    <t>ед. изм.</t>
  </si>
  <si>
    <t>кол-во</t>
  </si>
  <si>
    <t>ИТОГО</t>
  </si>
  <si>
    <t>тыс.руб.</t>
  </si>
  <si>
    <t>март</t>
  </si>
  <si>
    <t>Ремонт отдельными местами рулонного покрытия с промазкой: битумными составами с заменой 1 слоя</t>
  </si>
  <si>
    <t>октябрь</t>
  </si>
  <si>
    <t>ноябрь</t>
  </si>
  <si>
    <t>декабрь</t>
  </si>
  <si>
    <t>ростелеком</t>
  </si>
  <si>
    <t>серди</t>
  </si>
  <si>
    <t>Место проведения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</si>
  <si>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</si>
  <si>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</si>
  <si>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</si>
  <si>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</si>
  <si>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</si>
  <si>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</si>
  <si>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</si>
  <si>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</si>
  <si>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</si>
  <si>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</si>
  <si>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</si>
  <si>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</si>
  <si>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</si>
  <si>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</si>
  <si>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</si>
  <si>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</si>
  <si>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</si>
  <si>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</si>
  <si>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</si>
  <si>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</si>
  <si>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</si>
  <si>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</si>
  <si>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</si>
  <si>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</si>
  <si>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</si>
  <si>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</si>
  <si>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</si>
  <si>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</si>
  <si>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</si>
  <si>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</si>
  <si>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Ремонт отдельными местами рулонного покрытия с промазкой: битумными составами с заменой 2 слоев</t>
  </si>
  <si>
    <t>ИТОГО:</t>
  </si>
  <si>
    <t>кв.89</t>
  </si>
  <si>
    <t>покос</t>
  </si>
  <si>
    <t>дезинсекция</t>
  </si>
  <si>
    <t>1 врезка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</si>
  <si>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</si>
  <si>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</si>
  <si>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</si>
  <si>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</si>
  <si>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</si>
  <si>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</si>
  <si>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кв.29</t>
  </si>
  <si>
    <t>услуги сторонних организаций, разовые работы</t>
  </si>
  <si>
    <t>х/в</t>
  </si>
  <si>
    <t>г/в</t>
  </si>
  <si>
    <t>Бегларян</t>
  </si>
  <si>
    <t>Разборка трубопроводов из  канализационных труб диаметром: 100 мм</t>
  </si>
  <si>
    <t>Пробивка отверстий в кирпичных стенах для  труб вручную при толщине стен: в 2 кирпича</t>
  </si>
  <si>
    <t>Прокладка внутренних трубопроводов канализации из полипропиленовых труб диаметром: 110 мм</t>
  </si>
  <si>
    <t>100 шт.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</si>
  <si>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</si>
  <si>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Установка вентилей, задвижек, затворов, клапанов обратных, кранов проходных на трубопроводах из стальных труб диаметром: до 20 мм</t>
  </si>
  <si>
    <t>эл/во</t>
  </si>
  <si>
    <t>Смена светильников:со светодиодными лампами</t>
  </si>
  <si>
    <t xml:space="preserve">общехозяйственные расходы 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</si>
  <si>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</si>
  <si>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</si>
  <si>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10 фасонных частей</t>
  </si>
  <si>
    <t>100 м трубопровода</t>
  </si>
  <si>
    <t>Гидравлическое испытание трубопроводов систем отопления, водопровода и горячего водоснабжения диаметром: до 50 мм</t>
  </si>
  <si>
    <t>1 шт.</t>
  </si>
  <si>
    <t>100 м2 покрытия</t>
  </si>
  <si>
    <t>100 отверстий</t>
  </si>
  <si>
    <t>ремонт выхода на кровлю</t>
  </si>
  <si>
    <t>погрузка и вывоз мусора</t>
  </si>
  <si>
    <t>шт.</t>
  </si>
  <si>
    <t>Врезка в действующие внутренние сети трубопроводов отопления и водоснабжения диаметром: 15 мм</t>
  </si>
  <si>
    <t>Работы по уборке придомовой территории</t>
  </si>
  <si>
    <t>Труба соединительная(гибо)25мм</t>
  </si>
  <si>
    <t>Перечень выполненных работ по сметам за 2023 год по дому Калинина 129/1</t>
  </si>
  <si>
    <t>Информация о доходах и расходах по дому __Калинина 129/1__на 2023год.</t>
  </si>
  <si>
    <t>(7 подъезд 1 этаж)</t>
  </si>
  <si>
    <t>кв.59(входной вентель х/в)</t>
  </si>
  <si>
    <t>кв.76(отопление)</t>
  </si>
  <si>
    <t>Установка полиэтиленовых фасонных частей: американка 20 мм</t>
  </si>
  <si>
    <t xml:space="preserve"> кв.44</t>
  </si>
  <si>
    <t>кв.72 (ремонт стояка канализации)</t>
  </si>
  <si>
    <t>кв.67 холодная вода</t>
  </si>
  <si>
    <t>ремонт эл.магнитного замка 5 под.</t>
  </si>
  <si>
    <t>кв.100-103 (ремонт стояка г/в)</t>
  </si>
  <si>
    <t>Смена трубопроводов из полиэтиленовых канализационных труб диаметром: до 50 мм</t>
  </si>
  <si>
    <t>кв.91-94-97-100-103-подвал(стояк канализации)</t>
  </si>
  <si>
    <t>подвал-сапожник</t>
  </si>
  <si>
    <t>2 подъезд 1 и 2 этаж</t>
  </si>
  <si>
    <t>Смена светильников:с датчиком движения</t>
  </si>
  <si>
    <t xml:space="preserve">7  подъезд подвал </t>
  </si>
  <si>
    <t>опиловка трех деревьев</t>
  </si>
  <si>
    <t>спил 4-х деревьев под корень</t>
  </si>
  <si>
    <t>работа автовышки 2ч.</t>
  </si>
  <si>
    <t>демонтаж 3х антенн</t>
  </si>
  <si>
    <t>1 подъезд и водосток</t>
  </si>
  <si>
    <t>технич.обслуживание и ремонт внутридом.газового оборуд.</t>
  </si>
  <si>
    <t>ремонт системы газоснабжения</t>
  </si>
  <si>
    <t>монтаж парапета 8 п/м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</si>
</sst>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  <numFmt numFmtId="183" formatCode="0.0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7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wrapText="1"/>
    </xf>
    <xf numFmtId="174" fontId="0" fillId="0" borderId="10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0" fontId="5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35" borderId="12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 horizontal="center" vertical="top" wrapText="1"/>
    </xf>
    <xf numFmtId="4" fontId="2" fillId="35" borderId="10" xfId="0" applyNumberFormat="1" applyFont="1" applyFill="1" applyBorder="1" applyAlignment="1">
      <alignment horizontal="center"/>
    </xf>
    <xf numFmtId="2" fontId="1" fillId="7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1" xfId="0" applyNumberFormat="1" applyFont="1" applyFill="1" applyBorder="1" applyAlignment="1">
      <alignment horizontal="center" vertical="top" wrapText="1"/>
    </xf>
    <xf numFmtId="17" fontId="2" fillId="36" borderId="10" xfId="0" applyNumberFormat="1" applyFont="1" applyFill="1" applyBorder="1" applyAlignment="1">
      <alignment horizontal="left"/>
    </xf>
    <xf numFmtId="174" fontId="1" fillId="37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9" fillId="7" borderId="10" xfId="0" applyNumberFormat="1" applyFont="1" applyFill="1" applyBorder="1" applyAlignment="1">
      <alignment/>
    </xf>
    <xf numFmtId="174" fontId="9" fillId="37" borderId="10" xfId="0" applyNumberFormat="1" applyFont="1" applyFill="1" applyBorder="1" applyAlignment="1">
      <alignment/>
    </xf>
    <xf numFmtId="174" fontId="9" fillId="1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1" fillId="0" borderId="14" xfId="0" applyNumberFormat="1" applyFont="1" applyBorder="1" applyAlignment="1">
      <alignment vertical="top" textRotation="90" wrapText="1"/>
    </xf>
    <xf numFmtId="0" fontId="0" fillId="35" borderId="10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9" fillId="38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174" fontId="9" fillId="13" borderId="14" xfId="0" applyNumberFormat="1" applyFont="1" applyFill="1" applyBorder="1" applyAlignment="1">
      <alignment/>
    </xf>
    <xf numFmtId="4" fontId="9" fillId="13" borderId="10" xfId="0" applyNumberFormat="1" applyFont="1" applyFill="1" applyBorder="1" applyAlignment="1">
      <alignment/>
    </xf>
    <xf numFmtId="4" fontId="12" fillId="37" borderId="10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0" fontId="5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42" borderId="0" xfId="0" applyFont="1" applyFill="1" applyAlignment="1">
      <alignment/>
    </xf>
    <xf numFmtId="17" fontId="9" fillId="12" borderId="10" xfId="0" applyNumberFormat="1" applyFont="1" applyFill="1" applyBorder="1" applyAlignment="1">
      <alignment horizontal="left" wrapText="1"/>
    </xf>
    <xf numFmtId="0" fontId="5" fillId="43" borderId="0" xfId="0" applyFont="1" applyFill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5" borderId="0" xfId="0" applyNumberFormat="1" applyFont="1" applyFill="1" applyBorder="1" applyAlignment="1">
      <alignment horizontal="center" vertical="top" wrapText="1"/>
    </xf>
    <xf numFmtId="0" fontId="5" fillId="13" borderId="0" xfId="0" applyFont="1" applyFill="1" applyAlignment="1">
      <alignment/>
    </xf>
    <xf numFmtId="0" fontId="5" fillId="8" borderId="0" xfId="0" applyFont="1" applyFill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5" fontId="5" fillId="40" borderId="0" xfId="0" applyNumberFormat="1" applyFont="1" applyFill="1" applyAlignment="1">
      <alignment/>
    </xf>
    <xf numFmtId="0" fontId="13" fillId="37" borderId="17" xfId="0" applyNumberFormat="1" applyFont="1" applyFill="1" applyBorder="1" applyAlignment="1">
      <alignment wrapText="1"/>
    </xf>
    <xf numFmtId="2" fontId="2" fillId="37" borderId="15" xfId="0" applyNumberFormat="1" applyFont="1" applyFill="1" applyBorder="1" applyAlignment="1">
      <alignment horizontal="center" vertical="top"/>
    </xf>
    <xf numFmtId="2" fontId="2" fillId="37" borderId="11" xfId="0" applyNumberFormat="1" applyFont="1" applyFill="1" applyBorder="1" applyAlignment="1">
      <alignment horizontal="center" vertical="top"/>
    </xf>
    <xf numFmtId="4" fontId="7" fillId="37" borderId="10" xfId="0" applyNumberFormat="1" applyFont="1" applyFill="1" applyBorder="1" applyAlignment="1">
      <alignment horizontal="center"/>
    </xf>
    <xf numFmtId="2" fontId="6" fillId="37" borderId="14" xfId="0" applyNumberFormat="1" applyFont="1" applyFill="1" applyBorder="1" applyAlignment="1">
      <alignment horizontal="center" vertical="top" wrapText="1"/>
    </xf>
    <xf numFmtId="2" fontId="1" fillId="37" borderId="10" xfId="0" applyNumberFormat="1" applyFont="1" applyFill="1" applyBorder="1" applyAlignment="1">
      <alignment horizontal="right" vertical="top" wrapText="1"/>
    </xf>
    <xf numFmtId="2" fontId="1" fillId="37" borderId="10" xfId="0" applyNumberFormat="1" applyFont="1" applyFill="1" applyBorder="1" applyAlignment="1">
      <alignment horizontal="center" vertical="top" wrapText="1"/>
    </xf>
    <xf numFmtId="2" fontId="6" fillId="37" borderId="10" xfId="0" applyNumberFormat="1" applyFont="1" applyFill="1" applyBorder="1" applyAlignment="1">
      <alignment vertical="top" wrapText="1"/>
    </xf>
    <xf numFmtId="2" fontId="6" fillId="37" borderId="10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5" fillId="0" borderId="0" xfId="0" applyNumberFormat="1" applyFont="1" applyFill="1" applyAlignment="1">
      <alignment/>
    </xf>
    <xf numFmtId="175" fontId="5" fillId="34" borderId="0" xfId="0" applyNumberFormat="1" applyFont="1" applyFill="1" applyAlignment="1">
      <alignment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1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74" fontId="8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1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4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1" fillId="44" borderId="10" xfId="0" applyFont="1" applyFill="1" applyBorder="1" applyAlignment="1">
      <alignment horizontal="center" wrapText="1"/>
    </xf>
    <xf numFmtId="174" fontId="1" fillId="45" borderId="17" xfId="0" applyNumberFormat="1" applyFont="1" applyFill="1" applyBorder="1" applyAlignment="1">
      <alignment horizontal="center"/>
    </xf>
    <xf numFmtId="0" fontId="0" fillId="45" borderId="11" xfId="0" applyFill="1" applyBorder="1" applyAlignment="1">
      <alignment/>
    </xf>
    <xf numFmtId="174" fontId="1" fillId="45" borderId="11" xfId="0" applyNumberFormat="1" applyFont="1" applyFill="1" applyBorder="1" applyAlignment="1">
      <alignment horizontal="center"/>
    </xf>
    <xf numFmtId="174" fontId="1" fillId="37" borderId="17" xfId="0" applyNumberFormat="1" applyFont="1" applyFill="1" applyBorder="1" applyAlignment="1">
      <alignment horizontal="center"/>
    </xf>
    <xf numFmtId="174" fontId="1" fillId="37" borderId="11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6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4" max="4" width="9.75390625" style="0" customWidth="1"/>
    <col min="5" max="5" width="9.75390625" style="0" bestFit="1" customWidth="1"/>
    <col min="18" max="18" width="10.125" style="0" bestFit="1" customWidth="1"/>
  </cols>
  <sheetData>
    <row r="2" spans="1:17" ht="15.75">
      <c r="A2" s="105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.75">
      <c r="A4" s="107"/>
      <c r="B4" s="84"/>
      <c r="C4" s="84"/>
      <c r="D4" s="84"/>
      <c r="E4" s="108"/>
      <c r="F4" s="86" t="s">
        <v>25</v>
      </c>
      <c r="G4" s="80"/>
      <c r="H4" s="80"/>
      <c r="I4" s="80"/>
      <c r="J4" s="80"/>
      <c r="K4" s="80"/>
      <c r="L4" s="80"/>
      <c r="M4" s="80"/>
      <c r="N4" s="80"/>
      <c r="O4" s="80"/>
      <c r="P4" s="81"/>
      <c r="Q4" s="1"/>
    </row>
    <row r="5" spans="1:17" ht="12.75">
      <c r="A5" s="9"/>
      <c r="B5" s="109" t="s">
        <v>26</v>
      </c>
      <c r="C5" s="110"/>
      <c r="D5" s="110"/>
      <c r="E5" s="111"/>
      <c r="F5" s="112" t="s">
        <v>0</v>
      </c>
      <c r="G5" s="113"/>
      <c r="H5" s="113"/>
      <c r="I5" s="113"/>
      <c r="J5" s="113"/>
      <c r="K5" s="113"/>
      <c r="L5" s="113"/>
      <c r="M5" s="113"/>
      <c r="N5" s="114" t="s">
        <v>27</v>
      </c>
      <c r="O5" s="115"/>
      <c r="P5" s="118" t="s">
        <v>28</v>
      </c>
      <c r="Q5" s="121" t="s">
        <v>14</v>
      </c>
    </row>
    <row r="6" spans="1:17" ht="12.75">
      <c r="A6" s="10"/>
      <c r="B6" s="82" t="s">
        <v>29</v>
      </c>
      <c r="C6" s="82" t="s">
        <v>30</v>
      </c>
      <c r="D6" s="82" t="s">
        <v>31</v>
      </c>
      <c r="E6" s="103" t="s">
        <v>2</v>
      </c>
      <c r="F6" s="101" t="s">
        <v>32</v>
      </c>
      <c r="G6" s="101" t="s">
        <v>92</v>
      </c>
      <c r="H6" s="101" t="s">
        <v>33</v>
      </c>
      <c r="I6" s="101" t="s">
        <v>34</v>
      </c>
      <c r="J6" s="101" t="s">
        <v>35</v>
      </c>
      <c r="K6" s="101" t="s">
        <v>79</v>
      </c>
      <c r="L6" s="93" t="s">
        <v>36</v>
      </c>
      <c r="M6" s="95"/>
      <c r="N6" s="116"/>
      <c r="O6" s="117"/>
      <c r="P6" s="119"/>
      <c r="Q6" s="122"/>
    </row>
    <row r="7" spans="1:17" ht="84">
      <c r="A7" s="12"/>
      <c r="B7" s="83"/>
      <c r="C7" s="83"/>
      <c r="D7" s="83"/>
      <c r="E7" s="104"/>
      <c r="F7" s="102"/>
      <c r="G7" s="102"/>
      <c r="H7" s="102"/>
      <c r="I7" s="102"/>
      <c r="J7" s="102"/>
      <c r="K7" s="102"/>
      <c r="L7" s="30" t="s">
        <v>64</v>
      </c>
      <c r="M7" s="30" t="s">
        <v>67</v>
      </c>
      <c r="N7" s="11" t="s">
        <v>37</v>
      </c>
      <c r="O7" s="11" t="s">
        <v>38</v>
      </c>
      <c r="P7" s="120"/>
      <c r="Q7" s="123"/>
    </row>
    <row r="8" spans="1:17" ht="12.75">
      <c r="A8" s="56" t="s">
        <v>65</v>
      </c>
      <c r="B8" s="57"/>
      <c r="C8" s="57"/>
      <c r="D8" s="58"/>
      <c r="E8" s="59">
        <v>20</v>
      </c>
      <c r="F8" s="61">
        <v>1.9</v>
      </c>
      <c r="G8" s="61">
        <v>1.87</v>
      </c>
      <c r="H8" s="61">
        <v>3.4</v>
      </c>
      <c r="I8" s="61">
        <v>0.2</v>
      </c>
      <c r="J8" s="61">
        <v>2.63</v>
      </c>
      <c r="K8" s="61">
        <v>3.6</v>
      </c>
      <c r="L8" s="62">
        <v>0</v>
      </c>
      <c r="M8" s="62">
        <v>0.2</v>
      </c>
      <c r="N8" s="63">
        <v>1.6</v>
      </c>
      <c r="O8" s="63">
        <v>1.6</v>
      </c>
      <c r="P8" s="64">
        <v>3</v>
      </c>
      <c r="Q8" s="60">
        <f>SUM(F8:P8)</f>
        <v>20</v>
      </c>
    </row>
    <row r="9" spans="1:17" ht="24">
      <c r="A9" s="90" t="s">
        <v>39</v>
      </c>
      <c r="B9" s="91"/>
      <c r="C9" s="91"/>
      <c r="D9" s="92"/>
      <c r="E9" s="14">
        <v>5586.4</v>
      </c>
      <c r="F9" s="93" t="s">
        <v>40</v>
      </c>
      <c r="G9" s="94"/>
      <c r="H9" s="94"/>
      <c r="I9" s="94"/>
      <c r="J9" s="94"/>
      <c r="K9" s="94"/>
      <c r="L9" s="94"/>
      <c r="M9" s="95"/>
      <c r="N9" s="96" t="s">
        <v>41</v>
      </c>
      <c r="O9" s="97"/>
      <c r="P9" s="13" t="s">
        <v>42</v>
      </c>
      <c r="Q9" s="13"/>
    </row>
    <row r="10" spans="1:17" ht="12.75">
      <c r="A10" s="98" t="s">
        <v>43</v>
      </c>
      <c r="B10" s="99"/>
      <c r="C10" s="99"/>
      <c r="D10" s="99"/>
      <c r="E10" s="100"/>
      <c r="F10" s="15">
        <f>F8*E9</f>
        <v>10614.159999999998</v>
      </c>
      <c r="G10" s="15">
        <f>G8*E9</f>
        <v>10446.568</v>
      </c>
      <c r="H10" s="15">
        <f>H8*E9</f>
        <v>18993.76</v>
      </c>
      <c r="I10" s="15">
        <f>I8*E9</f>
        <v>1117.28</v>
      </c>
      <c r="J10" s="15">
        <f>J8*E9</f>
        <v>14692.231999999998</v>
      </c>
      <c r="K10" s="15">
        <f>K8*E9</f>
        <v>20111.04</v>
      </c>
      <c r="L10" s="15">
        <v>0</v>
      </c>
      <c r="M10" s="15">
        <f>M8*E9</f>
        <v>1117.28</v>
      </c>
      <c r="N10" s="15">
        <f>N8*E9</f>
        <v>8938.24</v>
      </c>
      <c r="O10" s="15">
        <f>O8*E9</f>
        <v>8938.24</v>
      </c>
      <c r="P10" s="15">
        <f>P8*E9</f>
        <v>16759.199999999997</v>
      </c>
      <c r="Q10" s="15">
        <f>F10+G10+H10+I10+J10+K10+L10+M10+N10+O10+P10</f>
        <v>111728</v>
      </c>
    </row>
    <row r="11" spans="1:17" ht="12.75">
      <c r="A11" s="124" t="s">
        <v>44</v>
      </c>
      <c r="B11" s="124"/>
      <c r="C11" s="124"/>
      <c r="D11" s="124"/>
      <c r="E11" s="125"/>
      <c r="F11" s="87" t="s">
        <v>45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2.75">
      <c r="A12" s="132" t="s">
        <v>46</v>
      </c>
      <c r="B12" s="132"/>
      <c r="C12" s="132"/>
      <c r="D12" s="133"/>
      <c r="E12" s="37">
        <v>-209889.87369999988</v>
      </c>
      <c r="F12" s="65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>
      <c r="A13" s="31"/>
      <c r="B13" s="126" t="s">
        <v>63</v>
      </c>
      <c r="C13" s="126"/>
      <c r="D13" s="32" t="s">
        <v>44</v>
      </c>
      <c r="E13" s="33" t="s">
        <v>24</v>
      </c>
      <c r="F13" s="65"/>
      <c r="G13" s="16"/>
      <c r="H13" s="17"/>
      <c r="I13" s="16"/>
      <c r="J13" s="16"/>
      <c r="K13" s="16"/>
      <c r="L13" s="16"/>
      <c r="M13" s="16"/>
      <c r="N13" s="16"/>
      <c r="O13" s="16"/>
      <c r="P13" s="16"/>
      <c r="Q13" s="18"/>
    </row>
    <row r="14" spans="1:17" ht="12.75">
      <c r="A14" s="19" t="s">
        <v>47</v>
      </c>
      <c r="B14" s="127">
        <v>119053.3</v>
      </c>
      <c r="C14" s="128"/>
      <c r="D14" s="34">
        <v>92626.39</v>
      </c>
      <c r="E14" s="35"/>
      <c r="F14" s="28">
        <v>10614.159999999998</v>
      </c>
      <c r="G14" s="28">
        <v>10385.766</v>
      </c>
      <c r="H14" s="38">
        <v>18993.76</v>
      </c>
      <c r="I14" s="28">
        <v>4200</v>
      </c>
      <c r="J14" s="28">
        <v>14697.72</v>
      </c>
      <c r="K14" s="28">
        <v>20111.04</v>
      </c>
      <c r="L14" s="28">
        <f>3439+336.98707+3170.6</f>
        <v>6946.58707</v>
      </c>
      <c r="M14" s="28">
        <v>0</v>
      </c>
      <c r="N14" s="26">
        <f>2004+1535</f>
        <v>3539</v>
      </c>
      <c r="O14" s="26">
        <v>1663</v>
      </c>
      <c r="P14" s="28">
        <v>16759.199999999997</v>
      </c>
      <c r="Q14" s="39">
        <f aca="true" t="shared" si="0" ref="Q14:Q25">SUM(F14:P14)</f>
        <v>107910.23306999999</v>
      </c>
    </row>
    <row r="15" spans="1:17" ht="12.75">
      <c r="A15" s="19" t="s">
        <v>48</v>
      </c>
      <c r="B15" s="127">
        <v>118666.17</v>
      </c>
      <c r="C15" s="129"/>
      <c r="D15" s="34">
        <v>113168.11</v>
      </c>
      <c r="E15" s="35"/>
      <c r="F15" s="28">
        <v>10614.159999999998</v>
      </c>
      <c r="G15" s="28">
        <v>10385.766</v>
      </c>
      <c r="H15" s="38">
        <v>18993.76</v>
      </c>
      <c r="I15" s="28">
        <v>4200</v>
      </c>
      <c r="J15" s="28">
        <v>14697.72</v>
      </c>
      <c r="K15" s="28">
        <v>20111.04</v>
      </c>
      <c r="L15" s="28">
        <f>3170.6+132.7575</f>
        <v>3303.3575</v>
      </c>
      <c r="M15" s="28">
        <v>0</v>
      </c>
      <c r="N15" s="26">
        <v>0</v>
      </c>
      <c r="O15" s="26">
        <f>28217+40849</f>
        <v>69066</v>
      </c>
      <c r="P15" s="28">
        <v>16759.199999999997</v>
      </c>
      <c r="Q15" s="39">
        <f t="shared" si="0"/>
        <v>168131.0035</v>
      </c>
    </row>
    <row r="16" spans="1:17" ht="12.75">
      <c r="A16" s="19" t="s">
        <v>16</v>
      </c>
      <c r="B16" s="127">
        <v>115035.32</v>
      </c>
      <c r="C16" s="129"/>
      <c r="D16" s="34">
        <v>115064.69</v>
      </c>
      <c r="E16" s="35"/>
      <c r="F16" s="28">
        <v>10614.159999999998</v>
      </c>
      <c r="G16" s="28">
        <v>10385.766</v>
      </c>
      <c r="H16" s="38">
        <v>18993.76</v>
      </c>
      <c r="I16" s="28">
        <v>4200</v>
      </c>
      <c r="J16" s="28">
        <v>14697.72</v>
      </c>
      <c r="K16" s="28">
        <v>20111.04</v>
      </c>
      <c r="L16" s="28">
        <f>6262.87+3170.6+6375.68893</f>
        <v>15809.15893</v>
      </c>
      <c r="M16" s="28">
        <v>0</v>
      </c>
      <c r="N16" s="26">
        <v>0</v>
      </c>
      <c r="O16" s="26">
        <v>0</v>
      </c>
      <c r="P16" s="28">
        <v>16759.199999999997</v>
      </c>
      <c r="Q16" s="39">
        <f t="shared" si="0"/>
        <v>111570.80493</v>
      </c>
    </row>
    <row r="17" spans="1:17" ht="12.75">
      <c r="A17" s="19" t="s">
        <v>49</v>
      </c>
      <c r="B17" s="127">
        <v>127540.43</v>
      </c>
      <c r="C17" s="129"/>
      <c r="D17" s="34">
        <v>106241.03</v>
      </c>
      <c r="E17" s="35"/>
      <c r="F17" s="28">
        <v>10614.159999999998</v>
      </c>
      <c r="G17" s="28">
        <v>10385.766</v>
      </c>
      <c r="H17" s="38">
        <v>18993.76</v>
      </c>
      <c r="I17" s="28">
        <v>4200</v>
      </c>
      <c r="J17" s="28">
        <v>14697.72</v>
      </c>
      <c r="K17" s="28">
        <v>20111.04</v>
      </c>
      <c r="L17" s="28">
        <f>2613.64+2555.225+12594.13</f>
        <v>17762.995</v>
      </c>
      <c r="M17" s="28">
        <v>0</v>
      </c>
      <c r="N17" s="26">
        <v>3294</v>
      </c>
      <c r="O17" s="26">
        <v>0</v>
      </c>
      <c r="P17" s="28">
        <v>16759.199999999997</v>
      </c>
      <c r="Q17" s="39">
        <f t="shared" si="0"/>
        <v>116818.64099999999</v>
      </c>
    </row>
    <row r="18" spans="1:17" ht="12.75">
      <c r="A18" s="19" t="s">
        <v>6</v>
      </c>
      <c r="B18" s="127">
        <v>129494.6</v>
      </c>
      <c r="C18" s="129"/>
      <c r="D18" s="34">
        <v>128055.62</v>
      </c>
      <c r="E18" s="35"/>
      <c r="F18" s="28">
        <v>10614.159999999998</v>
      </c>
      <c r="G18" s="28">
        <v>10385.766</v>
      </c>
      <c r="H18" s="38">
        <v>18993.76</v>
      </c>
      <c r="I18" s="28">
        <v>0</v>
      </c>
      <c r="J18" s="28">
        <v>14697.72</v>
      </c>
      <c r="K18" s="28">
        <v>20111.04</v>
      </c>
      <c r="L18" s="28">
        <f>1203.65+3170.6+4828.75857</f>
        <v>9203.00857</v>
      </c>
      <c r="M18" s="28">
        <v>0</v>
      </c>
      <c r="N18" s="26">
        <v>1674</v>
      </c>
      <c r="O18" s="26">
        <v>18436</v>
      </c>
      <c r="P18" s="28">
        <v>16759.199999999997</v>
      </c>
      <c r="Q18" s="39">
        <f t="shared" si="0"/>
        <v>120874.65457</v>
      </c>
    </row>
    <row r="19" spans="1:17" ht="12.75">
      <c r="A19" s="19" t="s">
        <v>7</v>
      </c>
      <c r="B19" s="127">
        <v>120934.85</v>
      </c>
      <c r="C19" s="129"/>
      <c r="D19" s="34">
        <v>145697.88</v>
      </c>
      <c r="E19" s="35"/>
      <c r="F19" s="28">
        <v>10614.159999999998</v>
      </c>
      <c r="G19" s="28">
        <v>10385.766</v>
      </c>
      <c r="H19" s="38">
        <v>18993.76</v>
      </c>
      <c r="I19" s="28">
        <v>0</v>
      </c>
      <c r="J19" s="28">
        <v>14697.72</v>
      </c>
      <c r="K19" s="28">
        <v>20111.04</v>
      </c>
      <c r="L19" s="28">
        <f>3929.74+27132.32+2106.99</f>
        <v>33169.049999999996</v>
      </c>
      <c r="M19" s="28">
        <f>2500+7138.5</f>
        <v>9638.5</v>
      </c>
      <c r="N19" s="26">
        <f>24708+10957</f>
        <v>35665</v>
      </c>
      <c r="O19" s="26">
        <v>0</v>
      </c>
      <c r="P19" s="28">
        <v>16759.199999999997</v>
      </c>
      <c r="Q19" s="39">
        <f t="shared" si="0"/>
        <v>170034.196</v>
      </c>
    </row>
    <row r="20" spans="1:17" ht="12.75">
      <c r="A20" s="19" t="s">
        <v>8</v>
      </c>
      <c r="B20" s="127">
        <v>144901.83</v>
      </c>
      <c r="C20" s="129"/>
      <c r="D20" s="34">
        <v>149585.37</v>
      </c>
      <c r="E20" s="35"/>
      <c r="F20" s="28">
        <v>10614.159999999998</v>
      </c>
      <c r="G20" s="28">
        <v>10385.766</v>
      </c>
      <c r="H20" s="38">
        <v>18993.76</v>
      </c>
      <c r="I20" s="28">
        <v>0</v>
      </c>
      <c r="J20" s="28">
        <v>14697.72</v>
      </c>
      <c r="K20" s="28">
        <v>20111.04</v>
      </c>
      <c r="L20" s="28">
        <f>3593.96+26967.7+3408.87</f>
        <v>33970.53</v>
      </c>
      <c r="M20" s="28">
        <v>7905</v>
      </c>
      <c r="N20" s="26">
        <v>24102</v>
      </c>
      <c r="O20" s="26">
        <v>0</v>
      </c>
      <c r="P20" s="28">
        <v>16759.199999999997</v>
      </c>
      <c r="Q20" s="39">
        <f t="shared" si="0"/>
        <v>157539.17599999998</v>
      </c>
    </row>
    <row r="21" spans="1:17" ht="12.75">
      <c r="A21" s="19" t="s">
        <v>9</v>
      </c>
      <c r="B21" s="127">
        <v>145702.44</v>
      </c>
      <c r="C21" s="129"/>
      <c r="D21" s="34">
        <f>148129.94+400</f>
        <v>148529.94</v>
      </c>
      <c r="E21" s="35"/>
      <c r="F21" s="28">
        <v>10614.159999999998</v>
      </c>
      <c r="G21" s="28">
        <v>10385.766</v>
      </c>
      <c r="H21" s="38">
        <v>18993.76</v>
      </c>
      <c r="I21" s="28">
        <v>0</v>
      </c>
      <c r="J21" s="28">
        <v>14697.72</v>
      </c>
      <c r="K21" s="28">
        <v>20111.04</v>
      </c>
      <c r="L21" s="28">
        <f>1822.67+5241.78+3580.1</f>
        <v>10644.55</v>
      </c>
      <c r="M21" s="28">
        <v>8413.03</v>
      </c>
      <c r="N21" s="26">
        <v>20675</v>
      </c>
      <c r="O21" s="26">
        <v>0</v>
      </c>
      <c r="P21" s="28">
        <v>16759.199999999997</v>
      </c>
      <c r="Q21" s="39">
        <f t="shared" si="0"/>
        <v>131294.226</v>
      </c>
    </row>
    <row r="22" spans="1:17" ht="12.75">
      <c r="A22" s="19" t="s">
        <v>50</v>
      </c>
      <c r="B22" s="127">
        <v>122376.12</v>
      </c>
      <c r="C22" s="129"/>
      <c r="D22" s="34">
        <v>141003.74</v>
      </c>
      <c r="E22" s="35"/>
      <c r="F22" s="28">
        <v>10614.159999999998</v>
      </c>
      <c r="G22" s="28">
        <v>10385.766</v>
      </c>
      <c r="H22" s="38">
        <v>18993.76</v>
      </c>
      <c r="I22" s="28">
        <v>0</v>
      </c>
      <c r="J22" s="28">
        <v>14697.72</v>
      </c>
      <c r="K22" s="28">
        <v>20111.04</v>
      </c>
      <c r="L22" s="28">
        <f>15225.56+3170.6+205.56</f>
        <v>18601.72</v>
      </c>
      <c r="M22" s="28">
        <v>0</v>
      </c>
      <c r="N22" s="26">
        <v>0</v>
      </c>
      <c r="O22" s="26">
        <v>0</v>
      </c>
      <c r="P22" s="28">
        <v>16759.199999999997</v>
      </c>
      <c r="Q22" s="39">
        <f t="shared" si="0"/>
        <v>110163.366</v>
      </c>
    </row>
    <row r="23" spans="1:17" ht="12.75">
      <c r="A23" s="19" t="s">
        <v>51</v>
      </c>
      <c r="B23" s="127">
        <v>130333.17</v>
      </c>
      <c r="C23" s="129"/>
      <c r="D23" s="34">
        <v>121931.18</v>
      </c>
      <c r="E23" s="35"/>
      <c r="F23" s="28">
        <v>10614.159999999998</v>
      </c>
      <c r="G23" s="28">
        <v>0</v>
      </c>
      <c r="H23" s="38">
        <v>18993.76</v>
      </c>
      <c r="I23" s="28">
        <v>4200</v>
      </c>
      <c r="J23" s="28">
        <v>14697.72</v>
      </c>
      <c r="K23" s="28">
        <v>20111.04</v>
      </c>
      <c r="L23" s="28">
        <f>7834.37+3170.6+4522.32</f>
        <v>15527.289999999999</v>
      </c>
      <c r="M23" s="28">
        <v>0</v>
      </c>
      <c r="N23" s="26">
        <v>0</v>
      </c>
      <c r="O23" s="26">
        <v>3402</v>
      </c>
      <c r="P23" s="28">
        <v>16759.199999999997</v>
      </c>
      <c r="Q23" s="39">
        <f t="shared" si="0"/>
        <v>104305.16999999998</v>
      </c>
    </row>
    <row r="24" spans="1:17" ht="12.75">
      <c r="A24" s="19" t="s">
        <v>52</v>
      </c>
      <c r="B24" s="127">
        <v>127259.37</v>
      </c>
      <c r="C24" s="129"/>
      <c r="D24" s="34">
        <v>139281.55</v>
      </c>
      <c r="E24" s="35"/>
      <c r="F24" s="28">
        <v>10614.159999999998</v>
      </c>
      <c r="G24" s="28">
        <v>0</v>
      </c>
      <c r="H24" s="38">
        <v>18993.76</v>
      </c>
      <c r="I24" s="28">
        <v>4200</v>
      </c>
      <c r="J24" s="28">
        <v>14697.72</v>
      </c>
      <c r="K24" s="28">
        <v>20111.04</v>
      </c>
      <c r="L24" s="28">
        <f>3095.1+2249.74+3170.6</f>
        <v>8515.44</v>
      </c>
      <c r="M24" s="28">
        <f>14400+5535.74</f>
        <v>19935.739999999998</v>
      </c>
      <c r="N24" s="26">
        <v>7924</v>
      </c>
      <c r="O24" s="26">
        <v>0</v>
      </c>
      <c r="P24" s="28">
        <v>16759.199999999997</v>
      </c>
      <c r="Q24" s="39">
        <f t="shared" si="0"/>
        <v>121751.05999999998</v>
      </c>
    </row>
    <row r="25" spans="1:17" ht="12.75">
      <c r="A25" s="19" t="s">
        <v>53</v>
      </c>
      <c r="B25" s="127">
        <v>123130.91</v>
      </c>
      <c r="C25" s="129"/>
      <c r="D25" s="34">
        <f>119882.64+400</f>
        <v>120282.64</v>
      </c>
      <c r="E25" s="35"/>
      <c r="F25" s="28">
        <v>10614.159999999998</v>
      </c>
      <c r="G25" s="28">
        <v>0</v>
      </c>
      <c r="H25" s="38">
        <v>18993.76</v>
      </c>
      <c r="I25" s="28">
        <v>4200</v>
      </c>
      <c r="J25" s="28">
        <v>14697.72</v>
      </c>
      <c r="K25" s="28">
        <v>20111.04</v>
      </c>
      <c r="L25" s="28">
        <f>3170.6+16783.96+51.39</f>
        <v>20005.949999999997</v>
      </c>
      <c r="M25" s="28">
        <f>2900+4422.14+11730.76</f>
        <v>19052.9</v>
      </c>
      <c r="N25" s="26">
        <v>0</v>
      </c>
      <c r="O25" s="26">
        <v>36860</v>
      </c>
      <c r="P25" s="28">
        <v>16759.199999999997</v>
      </c>
      <c r="Q25" s="39">
        <f t="shared" si="0"/>
        <v>161294.72999999998</v>
      </c>
    </row>
    <row r="26" spans="1:17" ht="12.75">
      <c r="A26" s="46" t="s">
        <v>21</v>
      </c>
      <c r="B26" s="127">
        <v>0</v>
      </c>
      <c r="C26" s="129"/>
      <c r="D26" s="34">
        <f>2700+2700+2700+2700</f>
        <v>10800</v>
      </c>
      <c r="E26" s="24"/>
      <c r="F26" s="28"/>
      <c r="G26" s="28"/>
      <c r="H26" s="28"/>
      <c r="I26" s="28"/>
      <c r="J26" s="28"/>
      <c r="K26" s="28"/>
      <c r="L26" s="28"/>
      <c r="M26" s="28"/>
      <c r="N26" s="26"/>
      <c r="O26" s="26"/>
      <c r="P26" s="28"/>
      <c r="Q26" s="39"/>
    </row>
    <row r="27" spans="1:17" ht="12.75">
      <c r="A27" s="46" t="s">
        <v>3</v>
      </c>
      <c r="B27" s="127">
        <v>0</v>
      </c>
      <c r="C27" s="129"/>
      <c r="D27" s="34">
        <f>7000+9800+2800</f>
        <v>19600</v>
      </c>
      <c r="E27" s="24"/>
      <c r="F27" s="28"/>
      <c r="G27" s="28"/>
      <c r="H27" s="28"/>
      <c r="I27" s="28"/>
      <c r="J27" s="28"/>
      <c r="K27" s="28"/>
      <c r="L27" s="28"/>
      <c r="M27" s="28"/>
      <c r="N27" s="26"/>
      <c r="O27" s="26"/>
      <c r="P27" s="28"/>
      <c r="Q27" s="39"/>
    </row>
    <row r="28" spans="1:17" ht="12.75">
      <c r="A28" s="46" t="s">
        <v>70</v>
      </c>
      <c r="B28" s="127">
        <v>0</v>
      </c>
      <c r="C28" s="129"/>
      <c r="D28" s="34">
        <f>4200+4200+4200+4200</f>
        <v>16800</v>
      </c>
      <c r="E28" s="24"/>
      <c r="F28" s="28"/>
      <c r="G28" s="28"/>
      <c r="H28" s="28"/>
      <c r="I28" s="28"/>
      <c r="J28" s="28"/>
      <c r="K28" s="28"/>
      <c r="L28" s="28"/>
      <c r="M28" s="28"/>
      <c r="N28" s="26"/>
      <c r="O28" s="26"/>
      <c r="P28" s="28"/>
      <c r="Q28" s="39"/>
    </row>
    <row r="29" spans="1:17" ht="12.75">
      <c r="A29" s="46" t="s">
        <v>22</v>
      </c>
      <c r="B29" s="127">
        <v>0</v>
      </c>
      <c r="C29" s="129"/>
      <c r="D29" s="34">
        <f>1200+1200+1200+1200</f>
        <v>4800</v>
      </c>
      <c r="E29" s="24"/>
      <c r="F29" s="28"/>
      <c r="G29" s="28"/>
      <c r="H29" s="28"/>
      <c r="I29" s="28"/>
      <c r="J29" s="28"/>
      <c r="K29" s="28"/>
      <c r="L29" s="28"/>
      <c r="M29" s="28"/>
      <c r="N29" s="26"/>
      <c r="O29" s="26"/>
      <c r="P29" s="28"/>
      <c r="Q29" s="39"/>
    </row>
    <row r="30" spans="1:17" ht="12.75">
      <c r="A30" s="36" t="s">
        <v>2</v>
      </c>
      <c r="B30" s="130">
        <f>SUM(B14:B29)</f>
        <v>1524428.51</v>
      </c>
      <c r="C30" s="131"/>
      <c r="D30" s="27">
        <f>SUM(D14:D29)</f>
        <v>1573468.14</v>
      </c>
      <c r="E30" s="20"/>
      <c r="F30" s="27">
        <f aca="true" t="shared" si="1" ref="F30:Q30">SUM(F14:F29)</f>
        <v>127369.92</v>
      </c>
      <c r="G30" s="27">
        <f t="shared" si="1"/>
        <v>93471.89400000001</v>
      </c>
      <c r="H30" s="27">
        <f t="shared" si="1"/>
        <v>227925.12000000002</v>
      </c>
      <c r="I30" s="27">
        <f t="shared" si="1"/>
        <v>29400</v>
      </c>
      <c r="J30" s="27">
        <f t="shared" si="1"/>
        <v>176372.63999999998</v>
      </c>
      <c r="K30" s="27">
        <f t="shared" si="1"/>
        <v>241332.48000000007</v>
      </c>
      <c r="L30" s="27">
        <f t="shared" si="1"/>
        <v>193459.63707</v>
      </c>
      <c r="M30" s="27">
        <f t="shared" si="1"/>
        <v>64945.17</v>
      </c>
      <c r="N30" s="27">
        <f t="shared" si="1"/>
        <v>96873</v>
      </c>
      <c r="O30" s="27">
        <f t="shared" si="1"/>
        <v>129427</v>
      </c>
      <c r="P30" s="27">
        <f t="shared" si="1"/>
        <v>201110.40000000002</v>
      </c>
      <c r="Q30" s="40">
        <f t="shared" si="1"/>
        <v>1581687.2610699998</v>
      </c>
    </row>
    <row r="31" spans="1:17" ht="12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5" t="s">
        <v>55</v>
      </c>
      <c r="P31" s="85">
        <f>E12+D30-Q30</f>
        <v>-218108.99476999976</v>
      </c>
      <c r="Q31" s="85"/>
    </row>
    <row r="32" spans="1:15" ht="12.75">
      <c r="A32" t="s">
        <v>7</v>
      </c>
      <c r="B32">
        <v>2500</v>
      </c>
      <c r="C32" t="s">
        <v>103</v>
      </c>
      <c r="G32" s="49"/>
      <c r="H32" s="49"/>
      <c r="I32" s="49"/>
      <c r="J32" s="49"/>
      <c r="K32" s="49"/>
      <c r="L32" s="49"/>
      <c r="M32" s="50"/>
      <c r="N32" s="50"/>
      <c r="O32" s="2"/>
    </row>
    <row r="33" spans="2:3" ht="12.75">
      <c r="B33">
        <v>7138.5</v>
      </c>
      <c r="C33" t="s">
        <v>57</v>
      </c>
    </row>
    <row r="34" spans="1:17" ht="12.75">
      <c r="A34" t="s">
        <v>8</v>
      </c>
      <c r="B34">
        <v>7905</v>
      </c>
      <c r="C34" t="s">
        <v>57</v>
      </c>
      <c r="J34" s="42" t="s">
        <v>4</v>
      </c>
      <c r="K34" s="42">
        <v>3439</v>
      </c>
      <c r="L34" s="42" t="s">
        <v>68</v>
      </c>
      <c r="M34" s="42">
        <v>336.98707</v>
      </c>
      <c r="N34" s="42" t="s">
        <v>77</v>
      </c>
      <c r="O34" s="42">
        <v>3170.6</v>
      </c>
      <c r="P34" s="42" t="s">
        <v>69</v>
      </c>
      <c r="Q34" s="5"/>
    </row>
    <row r="35" spans="1:17" ht="12.75">
      <c r="A35" t="s">
        <v>9</v>
      </c>
      <c r="B35" s="66">
        <v>8413.03</v>
      </c>
      <c r="C35" s="66" t="s">
        <v>58</v>
      </c>
      <c r="D35" s="67"/>
      <c r="E35" s="66"/>
      <c r="J35" s="42" t="s">
        <v>1</v>
      </c>
      <c r="K35" s="42">
        <v>0</v>
      </c>
      <c r="L35" s="42" t="s">
        <v>68</v>
      </c>
      <c r="M35" s="42">
        <v>132.7575</v>
      </c>
      <c r="N35" s="42" t="s">
        <v>77</v>
      </c>
      <c r="O35" s="42">
        <v>3170.6</v>
      </c>
      <c r="P35" s="42" t="s">
        <v>69</v>
      </c>
      <c r="Q35" s="5"/>
    </row>
    <row r="36" spans="1:16" ht="12.75">
      <c r="A36" t="s">
        <v>19</v>
      </c>
      <c r="B36" s="66">
        <v>2400</v>
      </c>
      <c r="C36" s="66" t="s">
        <v>111</v>
      </c>
      <c r="D36" s="66"/>
      <c r="E36" s="66"/>
      <c r="J36" s="42" t="s">
        <v>16</v>
      </c>
      <c r="K36" s="42">
        <v>6262.87</v>
      </c>
      <c r="L36" s="42" t="s">
        <v>68</v>
      </c>
      <c r="M36" s="42">
        <v>6375.68893</v>
      </c>
      <c r="N36" s="42" t="s">
        <v>77</v>
      </c>
      <c r="O36" s="42">
        <v>3170.6</v>
      </c>
      <c r="P36" s="42" t="s">
        <v>69</v>
      </c>
    </row>
    <row r="37" spans="2:16" ht="12.75">
      <c r="B37" s="66">
        <v>8000</v>
      </c>
      <c r="C37" s="66" t="s">
        <v>112</v>
      </c>
      <c r="D37" s="29"/>
      <c r="E37" s="66"/>
      <c r="J37" s="42" t="s">
        <v>5</v>
      </c>
      <c r="K37" s="42">
        <v>2613.64</v>
      </c>
      <c r="L37" s="42" t="s">
        <v>68</v>
      </c>
      <c r="M37" s="42">
        <v>2555.225</v>
      </c>
      <c r="N37" s="42" t="s">
        <v>77</v>
      </c>
      <c r="O37" s="42">
        <v>12594.13</v>
      </c>
      <c r="P37" s="42" t="s">
        <v>69</v>
      </c>
    </row>
    <row r="38" spans="2:16" ht="12.75">
      <c r="B38" s="66">
        <v>4000</v>
      </c>
      <c r="C38" s="66" t="s">
        <v>113</v>
      </c>
      <c r="D38" s="29"/>
      <c r="J38" s="42" t="s">
        <v>6</v>
      </c>
      <c r="K38" s="42">
        <v>1203.65</v>
      </c>
      <c r="L38" s="42" t="s">
        <v>68</v>
      </c>
      <c r="M38" s="42">
        <v>4828.75857</v>
      </c>
      <c r="N38" s="42" t="s">
        <v>77</v>
      </c>
      <c r="O38" s="42">
        <v>3170.6</v>
      </c>
      <c r="P38" s="42" t="s">
        <v>69</v>
      </c>
    </row>
    <row r="39" spans="2:16" ht="12.75">
      <c r="B39" s="66">
        <v>900</v>
      </c>
      <c r="C39" t="s">
        <v>114</v>
      </c>
      <c r="D39" s="66"/>
      <c r="J39" s="42" t="s">
        <v>7</v>
      </c>
      <c r="K39" s="42">
        <v>3929.74</v>
      </c>
      <c r="L39" s="42" t="s">
        <v>68</v>
      </c>
      <c r="M39" s="42">
        <v>2106.99</v>
      </c>
      <c r="N39" s="42" t="s">
        <v>77</v>
      </c>
      <c r="O39" s="42">
        <v>27132.32</v>
      </c>
      <c r="P39" s="42" t="s">
        <v>69</v>
      </c>
    </row>
    <row r="40" spans="2:16" ht="12.75">
      <c r="B40" s="66">
        <v>4635.74</v>
      </c>
      <c r="C40" t="s">
        <v>89</v>
      </c>
      <c r="D40" s="68"/>
      <c r="F40" s="48"/>
      <c r="J40" s="42" t="s">
        <v>8</v>
      </c>
      <c r="K40" s="42">
        <v>3593.96</v>
      </c>
      <c r="L40" s="42" t="s">
        <v>68</v>
      </c>
      <c r="M40" s="42">
        <v>3408.87</v>
      </c>
      <c r="N40" s="42" t="s">
        <v>77</v>
      </c>
      <c r="O40" s="42">
        <v>26967.7</v>
      </c>
      <c r="P40" s="42" t="s">
        <v>69</v>
      </c>
    </row>
    <row r="41" spans="1:16" ht="12.75">
      <c r="A41" t="s">
        <v>20</v>
      </c>
      <c r="B41" s="66">
        <v>4422.14</v>
      </c>
      <c r="C41" t="s">
        <v>116</v>
      </c>
      <c r="J41" s="42" t="s">
        <v>9</v>
      </c>
      <c r="K41" s="42">
        <v>1822.67</v>
      </c>
      <c r="L41" s="42" t="s">
        <v>68</v>
      </c>
      <c r="M41" s="42">
        <v>5241.78</v>
      </c>
      <c r="N41" s="42" t="s">
        <v>77</v>
      </c>
      <c r="O41" s="42">
        <v>3580.1</v>
      </c>
      <c r="P41" s="42" t="s">
        <v>69</v>
      </c>
    </row>
    <row r="42" spans="2:17" ht="12.75">
      <c r="B42" s="66">
        <v>11730.76</v>
      </c>
      <c r="C42" t="s">
        <v>117</v>
      </c>
      <c r="J42" s="42" t="s">
        <v>10</v>
      </c>
      <c r="K42" s="42">
        <v>15225.560000000001</v>
      </c>
      <c r="L42" s="42" t="s">
        <v>68</v>
      </c>
      <c r="M42" s="42">
        <v>205.56</v>
      </c>
      <c r="N42" s="42" t="s">
        <v>77</v>
      </c>
      <c r="O42" s="42">
        <v>3170.6</v>
      </c>
      <c r="P42" s="42" t="s">
        <v>69</v>
      </c>
      <c r="Q42" s="5"/>
    </row>
    <row r="43" spans="2:16" ht="12.75">
      <c r="B43" s="66">
        <v>2000</v>
      </c>
      <c r="C43" t="s">
        <v>118</v>
      </c>
      <c r="J43" s="42" t="s">
        <v>18</v>
      </c>
      <c r="K43" s="42">
        <v>7834.370000000001</v>
      </c>
      <c r="L43" s="42" t="s">
        <v>68</v>
      </c>
      <c r="M43" s="42">
        <v>4522.32</v>
      </c>
      <c r="N43" s="42" t="s">
        <v>77</v>
      </c>
      <c r="O43" s="42">
        <v>3170.6</v>
      </c>
      <c r="P43" s="42" t="s">
        <v>69</v>
      </c>
    </row>
    <row r="44" spans="2:16" ht="12.75">
      <c r="B44" s="66">
        <v>900</v>
      </c>
      <c r="C44" t="s">
        <v>88</v>
      </c>
      <c r="J44" s="42" t="s">
        <v>19</v>
      </c>
      <c r="K44" s="42">
        <v>3095.1</v>
      </c>
      <c r="L44" s="42" t="s">
        <v>68</v>
      </c>
      <c r="M44" s="42">
        <v>2249.74</v>
      </c>
      <c r="N44" s="42" t="s">
        <v>77</v>
      </c>
      <c r="O44" s="42">
        <v>3170.6</v>
      </c>
      <c r="P44" s="42" t="s">
        <v>69</v>
      </c>
    </row>
    <row r="45" spans="10:18" ht="12.75">
      <c r="J45" s="42" t="s">
        <v>20</v>
      </c>
      <c r="K45" s="42">
        <v>16783.96</v>
      </c>
      <c r="L45" s="42" t="s">
        <v>68</v>
      </c>
      <c r="M45" s="42">
        <v>51.39</v>
      </c>
      <c r="N45" s="42" t="s">
        <v>77</v>
      </c>
      <c r="O45" s="42">
        <v>3170.6</v>
      </c>
      <c r="P45" s="42" t="s">
        <v>69</v>
      </c>
      <c r="R45" s="5"/>
    </row>
    <row r="46" spans="11:18" ht="12.75">
      <c r="K46" s="48"/>
      <c r="M46" s="48"/>
      <c r="O46" s="48"/>
      <c r="Q46" s="48"/>
      <c r="R46" s="5"/>
    </row>
  </sheetData>
  <sheetProtection/>
  <mergeCells count="46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P31:Q31"/>
    <mergeCell ref="B26:C26"/>
    <mergeCell ref="B27:C27"/>
    <mergeCell ref="B28:C28"/>
    <mergeCell ref="B29:C29"/>
    <mergeCell ref="B30:C3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48"/>
  <sheetViews>
    <sheetView zoomScalePageLayoutView="0" workbookViewId="0" topLeftCell="A1">
      <selection activeCell="C56" sqref="C56"/>
    </sheetView>
  </sheetViews>
  <sheetFormatPr defaultColWidth="9.00390625" defaultRowHeight="12.75"/>
  <sheetData>
    <row r="2" spans="1:16" ht="12.75">
      <c r="A2" s="79" t="s">
        <v>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38.25">
      <c r="A3" s="73" t="s">
        <v>11</v>
      </c>
      <c r="B3" s="74"/>
      <c r="C3" s="75"/>
      <c r="D3" s="73"/>
      <c r="E3" s="74"/>
      <c r="F3" s="74"/>
      <c r="G3" s="74"/>
      <c r="H3" s="74"/>
      <c r="I3" s="74"/>
      <c r="J3" s="74"/>
      <c r="K3" s="74"/>
      <c r="L3" s="74"/>
      <c r="M3" s="75"/>
      <c r="N3" s="1" t="s">
        <v>12</v>
      </c>
      <c r="O3" s="1" t="s">
        <v>13</v>
      </c>
      <c r="P3" s="3" t="s">
        <v>23</v>
      </c>
    </row>
    <row r="4" spans="1:16" ht="38.25">
      <c r="A4" s="76" t="s">
        <v>4</v>
      </c>
      <c r="B4" s="77"/>
      <c r="C4" s="78"/>
      <c r="D4" s="70" t="s">
        <v>78</v>
      </c>
      <c r="E4" s="71"/>
      <c r="F4" s="71"/>
      <c r="G4" s="71"/>
      <c r="H4" s="71"/>
      <c r="I4" s="71"/>
      <c r="J4" s="71"/>
      <c r="K4" s="71"/>
      <c r="L4" s="71"/>
      <c r="M4" s="72"/>
      <c r="N4" s="53" t="s">
        <v>74</v>
      </c>
      <c r="O4" s="54">
        <v>0.01</v>
      </c>
      <c r="P4" s="4" t="s">
        <v>96</v>
      </c>
    </row>
    <row r="5" spans="1:16" ht="12.75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15</v>
      </c>
      <c r="P5" s="55">
        <v>1.663</v>
      </c>
    </row>
    <row r="6" spans="1:16" ht="51">
      <c r="A6" s="76" t="s">
        <v>4</v>
      </c>
      <c r="B6" s="77"/>
      <c r="C6" s="78"/>
      <c r="D6" s="70" t="s">
        <v>76</v>
      </c>
      <c r="E6" s="71"/>
      <c r="F6" s="71"/>
      <c r="G6" s="71"/>
      <c r="H6" s="71"/>
      <c r="I6" s="71"/>
      <c r="J6" s="71"/>
      <c r="K6" s="71"/>
      <c r="L6" s="71"/>
      <c r="M6" s="72"/>
      <c r="N6" s="53" t="s">
        <v>85</v>
      </c>
      <c r="O6" s="54">
        <v>1</v>
      </c>
      <c r="P6" s="4" t="s">
        <v>97</v>
      </c>
    </row>
    <row r="7" spans="1:16" ht="12.75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 t="s">
        <v>15</v>
      </c>
      <c r="P7" s="55">
        <v>2.004</v>
      </c>
    </row>
    <row r="8" spans="1:16" ht="38.25">
      <c r="A8" s="76" t="s">
        <v>4</v>
      </c>
      <c r="B8" s="77"/>
      <c r="C8" s="78"/>
      <c r="D8" s="70" t="s">
        <v>99</v>
      </c>
      <c r="E8" s="71"/>
      <c r="F8" s="71"/>
      <c r="G8" s="71"/>
      <c r="H8" s="71"/>
      <c r="I8" s="71"/>
      <c r="J8" s="71"/>
      <c r="K8" s="71"/>
      <c r="L8" s="71"/>
      <c r="M8" s="72"/>
      <c r="N8" s="53" t="s">
        <v>82</v>
      </c>
      <c r="O8" s="54">
        <v>0.1</v>
      </c>
      <c r="P8" s="4" t="s">
        <v>98</v>
      </c>
    </row>
    <row r="9" spans="1:16" ht="12.75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 t="s">
        <v>15</v>
      </c>
      <c r="P9" s="55">
        <v>1.535</v>
      </c>
    </row>
    <row r="10" spans="1:16" ht="25.5">
      <c r="A10" s="76" t="s">
        <v>1</v>
      </c>
      <c r="B10" s="77"/>
      <c r="C10" s="78"/>
      <c r="D10" s="70" t="s">
        <v>17</v>
      </c>
      <c r="E10" s="71"/>
      <c r="F10" s="71"/>
      <c r="G10" s="71"/>
      <c r="H10" s="71"/>
      <c r="I10" s="71"/>
      <c r="J10" s="71"/>
      <c r="K10" s="71"/>
      <c r="L10" s="71"/>
      <c r="M10" s="72"/>
      <c r="N10" s="53" t="s">
        <v>86</v>
      </c>
      <c r="O10" s="54">
        <v>0.33</v>
      </c>
      <c r="P10" s="4" t="s">
        <v>56</v>
      </c>
    </row>
    <row r="11" spans="1:16" ht="25.5">
      <c r="A11" s="76"/>
      <c r="B11" s="77"/>
      <c r="C11" s="78"/>
      <c r="D11" s="70" t="s">
        <v>54</v>
      </c>
      <c r="E11" s="71"/>
      <c r="F11" s="71"/>
      <c r="G11" s="71"/>
      <c r="H11" s="71"/>
      <c r="I11" s="71"/>
      <c r="J11" s="71"/>
      <c r="K11" s="71"/>
      <c r="L11" s="71"/>
      <c r="M11" s="72"/>
      <c r="N11" s="53" t="s">
        <v>86</v>
      </c>
      <c r="O11" s="54">
        <v>0.07</v>
      </c>
      <c r="P11" s="4"/>
    </row>
    <row r="12" spans="1:16" ht="12.75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 t="s">
        <v>15</v>
      </c>
      <c r="P12" s="41">
        <v>28.217</v>
      </c>
    </row>
    <row r="13" spans="1:16" ht="25.5">
      <c r="A13" s="76" t="s">
        <v>1</v>
      </c>
      <c r="B13" s="77"/>
      <c r="C13" s="78"/>
      <c r="D13" s="70" t="s">
        <v>17</v>
      </c>
      <c r="E13" s="71"/>
      <c r="F13" s="71"/>
      <c r="G13" s="71"/>
      <c r="H13" s="71"/>
      <c r="I13" s="71"/>
      <c r="J13" s="71"/>
      <c r="K13" s="71"/>
      <c r="L13" s="71"/>
      <c r="M13" s="72"/>
      <c r="N13" s="53" t="s">
        <v>86</v>
      </c>
      <c r="O13" s="54">
        <v>0.52</v>
      </c>
      <c r="P13" s="4" t="s">
        <v>100</v>
      </c>
    </row>
    <row r="14" spans="1:16" ht="25.5">
      <c r="A14" s="76"/>
      <c r="B14" s="77"/>
      <c r="C14" s="78"/>
      <c r="D14" s="70" t="s">
        <v>54</v>
      </c>
      <c r="E14" s="71"/>
      <c r="F14" s="71"/>
      <c r="G14" s="71"/>
      <c r="H14" s="71"/>
      <c r="I14" s="71"/>
      <c r="J14" s="71"/>
      <c r="K14" s="71"/>
      <c r="L14" s="71"/>
      <c r="M14" s="72"/>
      <c r="N14" s="53" t="s">
        <v>86</v>
      </c>
      <c r="O14" s="54">
        <v>0.08</v>
      </c>
      <c r="P14" s="4"/>
    </row>
    <row r="15" spans="1:16" ht="12.75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15</v>
      </c>
      <c r="P15" s="41">
        <v>40.849</v>
      </c>
    </row>
    <row r="16" spans="1:16" ht="63.75">
      <c r="A16" s="76" t="s">
        <v>5</v>
      </c>
      <c r="B16" s="77"/>
      <c r="C16" s="78"/>
      <c r="D16" s="70" t="s">
        <v>80</v>
      </c>
      <c r="E16" s="71"/>
      <c r="F16" s="71"/>
      <c r="G16" s="71"/>
      <c r="H16" s="71"/>
      <c r="I16" s="71"/>
      <c r="J16" s="71"/>
      <c r="K16" s="71"/>
      <c r="L16" s="71"/>
      <c r="M16" s="72"/>
      <c r="N16" s="53" t="s">
        <v>82</v>
      </c>
      <c r="O16" s="54">
        <v>0.3</v>
      </c>
      <c r="P16" s="4" t="s">
        <v>101</v>
      </c>
    </row>
    <row r="17" spans="1:16" ht="38.25">
      <c r="A17" s="76"/>
      <c r="B17" s="77"/>
      <c r="C17" s="78"/>
      <c r="D17" s="70" t="s">
        <v>73</v>
      </c>
      <c r="E17" s="71"/>
      <c r="F17" s="71"/>
      <c r="G17" s="71"/>
      <c r="H17" s="71"/>
      <c r="I17" s="71"/>
      <c r="J17" s="71"/>
      <c r="K17" s="71"/>
      <c r="L17" s="71"/>
      <c r="M17" s="72"/>
      <c r="N17" s="53" t="s">
        <v>83</v>
      </c>
      <c r="O17" s="54">
        <v>0.01</v>
      </c>
      <c r="P17" s="4"/>
    </row>
    <row r="18" spans="1:16" ht="12.75">
      <c r="A18" s="51" t="s">
        <v>14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 t="s">
        <v>15</v>
      </c>
      <c r="P18" s="51">
        <v>3.294</v>
      </c>
    </row>
    <row r="19" spans="1:16" ht="25.5">
      <c r="A19" s="76" t="s">
        <v>6</v>
      </c>
      <c r="B19" s="77"/>
      <c r="C19" s="78"/>
      <c r="D19" s="70" t="s">
        <v>17</v>
      </c>
      <c r="E19" s="71"/>
      <c r="F19" s="71"/>
      <c r="G19" s="71"/>
      <c r="H19" s="71"/>
      <c r="I19" s="71"/>
      <c r="J19" s="71"/>
      <c r="K19" s="71"/>
      <c r="L19" s="71"/>
      <c r="M19" s="72"/>
      <c r="N19" s="53" t="s">
        <v>86</v>
      </c>
      <c r="O19" s="54">
        <v>0.3</v>
      </c>
      <c r="P19" s="4" t="s">
        <v>66</v>
      </c>
    </row>
    <row r="20" spans="1:16" ht="12.75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 t="s">
        <v>15</v>
      </c>
      <c r="P20" s="6">
        <v>18.436</v>
      </c>
    </row>
    <row r="21" spans="1:16" ht="39" customHeight="1">
      <c r="A21" s="76" t="s">
        <v>6</v>
      </c>
      <c r="B21" s="77"/>
      <c r="C21" s="78"/>
      <c r="D21" s="70" t="s">
        <v>91</v>
      </c>
      <c r="E21" s="71"/>
      <c r="F21" s="71"/>
      <c r="G21" s="71"/>
      <c r="H21" s="71"/>
      <c r="I21" s="71"/>
      <c r="J21" s="71"/>
      <c r="K21" s="71"/>
      <c r="L21" s="71"/>
      <c r="M21" s="72"/>
      <c r="N21" s="53" t="s">
        <v>59</v>
      </c>
      <c r="O21" s="54">
        <v>1</v>
      </c>
      <c r="P21" s="4" t="s">
        <v>102</v>
      </c>
    </row>
    <row r="22" spans="1:16" ht="12.7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 t="s">
        <v>15</v>
      </c>
      <c r="P22" s="6">
        <v>1.674</v>
      </c>
    </row>
    <row r="23" spans="1:16" ht="63.75">
      <c r="A23" s="76" t="s">
        <v>7</v>
      </c>
      <c r="B23" s="77"/>
      <c r="C23" s="78"/>
      <c r="D23" s="70" t="s">
        <v>75</v>
      </c>
      <c r="E23" s="71"/>
      <c r="F23" s="71"/>
      <c r="G23" s="71"/>
      <c r="H23" s="71"/>
      <c r="I23" s="71"/>
      <c r="J23" s="71"/>
      <c r="K23" s="71"/>
      <c r="L23" s="71"/>
      <c r="M23" s="72"/>
      <c r="N23" s="53" t="s">
        <v>83</v>
      </c>
      <c r="O23" s="54">
        <v>0.145</v>
      </c>
      <c r="P23" s="4" t="s">
        <v>104</v>
      </c>
    </row>
    <row r="24" spans="1:16" ht="12.75">
      <c r="A24" s="76"/>
      <c r="B24" s="77"/>
      <c r="C24" s="78"/>
      <c r="D24" s="70" t="s">
        <v>93</v>
      </c>
      <c r="E24" s="71"/>
      <c r="F24" s="71"/>
      <c r="G24" s="71"/>
      <c r="H24" s="71"/>
      <c r="I24" s="71"/>
      <c r="J24" s="71"/>
      <c r="K24" s="71"/>
      <c r="L24" s="71"/>
      <c r="M24" s="72"/>
      <c r="N24" s="53" t="s">
        <v>90</v>
      </c>
      <c r="O24" s="54">
        <v>1</v>
      </c>
      <c r="P24" s="4"/>
    </row>
    <row r="25" spans="1:16" ht="12.75">
      <c r="A25" s="52" t="s">
        <v>14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 t="s">
        <v>15</v>
      </c>
      <c r="P25" s="52">
        <v>24.708</v>
      </c>
    </row>
    <row r="26" spans="1:16" ht="89.25">
      <c r="A26" s="76" t="s">
        <v>7</v>
      </c>
      <c r="B26" s="77"/>
      <c r="C26" s="78"/>
      <c r="D26" s="70" t="s">
        <v>72</v>
      </c>
      <c r="E26" s="71"/>
      <c r="F26" s="71"/>
      <c r="G26" s="71"/>
      <c r="H26" s="71"/>
      <c r="I26" s="71"/>
      <c r="J26" s="71"/>
      <c r="K26" s="71"/>
      <c r="L26" s="71"/>
      <c r="M26" s="72"/>
      <c r="N26" s="53" t="s">
        <v>87</v>
      </c>
      <c r="O26" s="54">
        <v>0.05</v>
      </c>
      <c r="P26" s="4" t="s">
        <v>106</v>
      </c>
    </row>
    <row r="27" spans="1:16" ht="76.5">
      <c r="A27" s="76"/>
      <c r="B27" s="77"/>
      <c r="C27" s="78"/>
      <c r="D27" s="70" t="s">
        <v>105</v>
      </c>
      <c r="E27" s="71"/>
      <c r="F27" s="71"/>
      <c r="G27" s="71"/>
      <c r="H27" s="71"/>
      <c r="I27" s="71"/>
      <c r="J27" s="71"/>
      <c r="K27" s="71"/>
      <c r="L27" s="71"/>
      <c r="M27" s="72"/>
      <c r="N27" s="53" t="s">
        <v>81</v>
      </c>
      <c r="O27" s="54">
        <v>0.2</v>
      </c>
      <c r="P27" s="4"/>
    </row>
    <row r="28" spans="1:16" ht="12.75">
      <c r="A28" s="52" t="s">
        <v>14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 t="s">
        <v>15</v>
      </c>
      <c r="P28" s="52">
        <v>10.957</v>
      </c>
    </row>
    <row r="29" spans="1:16" ht="46.5" customHeight="1">
      <c r="A29" s="76" t="s">
        <v>8</v>
      </c>
      <c r="B29" s="77"/>
      <c r="C29" s="78"/>
      <c r="D29" s="70" t="s">
        <v>84</v>
      </c>
      <c r="E29" s="71"/>
      <c r="F29" s="71"/>
      <c r="G29" s="71"/>
      <c r="H29" s="71"/>
      <c r="I29" s="71"/>
      <c r="J29" s="71"/>
      <c r="K29" s="71"/>
      <c r="L29" s="71"/>
      <c r="M29" s="72"/>
      <c r="N29" s="53" t="s">
        <v>83</v>
      </c>
      <c r="O29" s="54">
        <v>7.4</v>
      </c>
      <c r="P29" s="4"/>
    </row>
    <row r="30" spans="1:16" ht="12.75">
      <c r="A30" s="44" t="s">
        <v>14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 t="s">
        <v>15</v>
      </c>
      <c r="P30" s="44">
        <v>24.102</v>
      </c>
    </row>
    <row r="31" spans="1:16" ht="76.5">
      <c r="A31" s="76" t="s">
        <v>9</v>
      </c>
      <c r="B31" s="77"/>
      <c r="C31" s="78"/>
      <c r="D31" s="70" t="s">
        <v>71</v>
      </c>
      <c r="E31" s="71"/>
      <c r="F31" s="71"/>
      <c r="G31" s="71"/>
      <c r="H31" s="71"/>
      <c r="I31" s="71"/>
      <c r="J31" s="71"/>
      <c r="K31" s="71"/>
      <c r="L31" s="71"/>
      <c r="M31" s="72"/>
      <c r="N31" s="53" t="s">
        <v>81</v>
      </c>
      <c r="O31" s="54">
        <v>0.023</v>
      </c>
      <c r="P31" s="4" t="s">
        <v>107</v>
      </c>
    </row>
    <row r="32" spans="1:16" ht="27.75" customHeight="1">
      <c r="A32" s="76"/>
      <c r="B32" s="77"/>
      <c r="C32" s="78"/>
      <c r="D32" s="70" t="s">
        <v>80</v>
      </c>
      <c r="E32" s="71"/>
      <c r="F32" s="71"/>
      <c r="G32" s="71"/>
      <c r="H32" s="71"/>
      <c r="I32" s="71"/>
      <c r="J32" s="71"/>
      <c r="K32" s="71"/>
      <c r="L32" s="71"/>
      <c r="M32" s="72"/>
      <c r="N32" s="53" t="s">
        <v>82</v>
      </c>
      <c r="O32" s="54">
        <v>3</v>
      </c>
      <c r="P32" s="4"/>
    </row>
    <row r="33" spans="1:16" ht="38.25">
      <c r="A33" s="76"/>
      <c r="B33" s="77"/>
      <c r="C33" s="78"/>
      <c r="D33" s="70" t="s">
        <v>73</v>
      </c>
      <c r="E33" s="71"/>
      <c r="F33" s="71"/>
      <c r="G33" s="71"/>
      <c r="H33" s="71"/>
      <c r="I33" s="71"/>
      <c r="J33" s="71"/>
      <c r="K33" s="71"/>
      <c r="L33" s="71"/>
      <c r="M33" s="72"/>
      <c r="N33" s="53" t="s">
        <v>83</v>
      </c>
      <c r="O33" s="54">
        <v>0.023</v>
      </c>
      <c r="P33" s="4"/>
    </row>
    <row r="34" spans="1:16" ht="12.75">
      <c r="A34" s="45" t="s">
        <v>14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 t="s">
        <v>15</v>
      </c>
      <c r="P34" s="45">
        <v>20.675</v>
      </c>
    </row>
    <row r="35" spans="1:16" ht="51">
      <c r="A35" s="76" t="s">
        <v>18</v>
      </c>
      <c r="B35" s="77"/>
      <c r="C35" s="78"/>
      <c r="D35" s="70" t="s">
        <v>109</v>
      </c>
      <c r="E35" s="71"/>
      <c r="F35" s="71"/>
      <c r="G35" s="71"/>
      <c r="H35" s="71"/>
      <c r="I35" s="71"/>
      <c r="J35" s="71"/>
      <c r="K35" s="71"/>
      <c r="L35" s="71"/>
      <c r="M35" s="72"/>
      <c r="N35" s="53" t="s">
        <v>74</v>
      </c>
      <c r="O35" s="54">
        <v>0.02</v>
      </c>
      <c r="P35" s="4" t="s">
        <v>108</v>
      </c>
    </row>
    <row r="36" spans="1:16" ht="12.75">
      <c r="A36" s="7" t="s">
        <v>14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 t="s">
        <v>15</v>
      </c>
      <c r="P36" s="7">
        <v>3.402</v>
      </c>
    </row>
    <row r="37" spans="1:16" ht="76.5">
      <c r="A37" s="76" t="s">
        <v>19</v>
      </c>
      <c r="B37" s="77"/>
      <c r="C37" s="78"/>
      <c r="D37" s="70" t="s">
        <v>71</v>
      </c>
      <c r="E37" s="71"/>
      <c r="F37" s="71"/>
      <c r="G37" s="71"/>
      <c r="H37" s="71"/>
      <c r="I37" s="71"/>
      <c r="J37" s="71"/>
      <c r="K37" s="71"/>
      <c r="L37" s="71"/>
      <c r="M37" s="72"/>
      <c r="N37" s="53" t="s">
        <v>81</v>
      </c>
      <c r="O37" s="54">
        <v>0.04</v>
      </c>
      <c r="P37" s="4" t="s">
        <v>110</v>
      </c>
    </row>
    <row r="38" spans="1:16" ht="27" customHeight="1">
      <c r="A38" s="76"/>
      <c r="B38" s="77"/>
      <c r="C38" s="78"/>
      <c r="D38" s="70" t="s">
        <v>80</v>
      </c>
      <c r="E38" s="71"/>
      <c r="F38" s="71"/>
      <c r="G38" s="71"/>
      <c r="H38" s="71"/>
      <c r="I38" s="71"/>
      <c r="J38" s="71"/>
      <c r="K38" s="71"/>
      <c r="L38" s="71"/>
      <c r="M38" s="72"/>
      <c r="N38" s="53" t="s">
        <v>82</v>
      </c>
      <c r="O38" s="54">
        <v>0.3</v>
      </c>
      <c r="P38" s="4"/>
    </row>
    <row r="39" spans="1:16" ht="38.25">
      <c r="A39" s="76"/>
      <c r="B39" s="77"/>
      <c r="C39" s="78"/>
      <c r="D39" s="70" t="s">
        <v>73</v>
      </c>
      <c r="E39" s="71"/>
      <c r="F39" s="71"/>
      <c r="G39" s="71"/>
      <c r="H39" s="71"/>
      <c r="I39" s="71"/>
      <c r="J39" s="71"/>
      <c r="K39" s="71"/>
      <c r="L39" s="71"/>
      <c r="M39" s="72"/>
      <c r="N39" s="53" t="s">
        <v>83</v>
      </c>
      <c r="O39" s="54">
        <v>0.035</v>
      </c>
      <c r="P39" s="4"/>
    </row>
    <row r="40" spans="1:16" ht="12.75">
      <c r="A40" s="47" t="s">
        <v>14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 t="s">
        <v>15</v>
      </c>
      <c r="P40" s="47">
        <v>7.924</v>
      </c>
    </row>
    <row r="41" spans="1:16" ht="51">
      <c r="A41" s="76" t="s">
        <v>20</v>
      </c>
      <c r="B41" s="77"/>
      <c r="C41" s="78"/>
      <c r="D41" s="70" t="s">
        <v>17</v>
      </c>
      <c r="E41" s="71"/>
      <c r="F41" s="71"/>
      <c r="G41" s="71"/>
      <c r="H41" s="71"/>
      <c r="I41" s="71"/>
      <c r="J41" s="71"/>
      <c r="K41" s="71"/>
      <c r="L41" s="71"/>
      <c r="M41" s="72"/>
      <c r="N41" s="53" t="s">
        <v>86</v>
      </c>
      <c r="O41" s="54">
        <v>0.6</v>
      </c>
      <c r="P41" s="4" t="s">
        <v>115</v>
      </c>
    </row>
    <row r="42" spans="1:16" ht="12.75">
      <c r="A42" s="8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 t="s">
        <v>15</v>
      </c>
      <c r="P42" s="69">
        <v>36.86</v>
      </c>
    </row>
    <row r="44" ht="12.75">
      <c r="G44" s="29" t="s">
        <v>60</v>
      </c>
    </row>
    <row r="46" spans="7:12" ht="12.75">
      <c r="G46" s="29" t="s">
        <v>61</v>
      </c>
      <c r="H46" s="29" t="s">
        <v>62</v>
      </c>
      <c r="I46" s="21"/>
      <c r="J46" s="21"/>
      <c r="K46" s="21"/>
      <c r="L46" s="21"/>
    </row>
    <row r="47" spans="7:12" ht="12.75">
      <c r="G47" s="21"/>
      <c r="H47" s="21"/>
      <c r="I47" s="21"/>
      <c r="J47" s="21"/>
      <c r="K47" s="21"/>
      <c r="L47" s="21"/>
    </row>
    <row r="48" spans="7:12" ht="12.75">
      <c r="G48" s="21"/>
      <c r="H48" s="21"/>
      <c r="I48" s="21"/>
      <c r="J48" s="21"/>
      <c r="K48" s="21"/>
      <c r="L48" s="21"/>
    </row>
  </sheetData>
  <sheetProtection/>
  <mergeCells count="51">
    <mergeCell ref="A37:C37"/>
    <mergeCell ref="D37:M37"/>
    <mergeCell ref="A38:C38"/>
    <mergeCell ref="D38:M38"/>
    <mergeCell ref="A39:C39"/>
    <mergeCell ref="D39:M39"/>
    <mergeCell ref="D8:M8"/>
    <mergeCell ref="D6:M6"/>
    <mergeCell ref="D13:M13"/>
    <mergeCell ref="A26:C26"/>
    <mergeCell ref="D26:M26"/>
    <mergeCell ref="D23:M23"/>
    <mergeCell ref="D14:M14"/>
    <mergeCell ref="A14:C14"/>
    <mergeCell ref="D16:M16"/>
    <mergeCell ref="A17:C17"/>
    <mergeCell ref="A29:C29"/>
    <mergeCell ref="D29:M29"/>
    <mergeCell ref="A24:C24"/>
    <mergeCell ref="D24:M24"/>
    <mergeCell ref="D17:M17"/>
    <mergeCell ref="A27:C27"/>
    <mergeCell ref="D27:M27"/>
    <mergeCell ref="A10:C10"/>
    <mergeCell ref="D10:M10"/>
    <mergeCell ref="A23:C23"/>
    <mergeCell ref="A21:C21"/>
    <mergeCell ref="D21:M21"/>
    <mergeCell ref="A19:C19"/>
    <mergeCell ref="D19:M19"/>
    <mergeCell ref="A16:C16"/>
    <mergeCell ref="A2:P2"/>
    <mergeCell ref="A3:C3"/>
    <mergeCell ref="D3:M3"/>
    <mergeCell ref="A4:C4"/>
    <mergeCell ref="D4:M4"/>
    <mergeCell ref="A13:C13"/>
    <mergeCell ref="A11:C11"/>
    <mergeCell ref="A8:C8"/>
    <mergeCell ref="D11:M11"/>
    <mergeCell ref="A6:C6"/>
    <mergeCell ref="A41:C41"/>
    <mergeCell ref="D41:M41"/>
    <mergeCell ref="A35:C35"/>
    <mergeCell ref="D35:M35"/>
    <mergeCell ref="A31:C31"/>
    <mergeCell ref="D31:M31"/>
    <mergeCell ref="A32:C32"/>
    <mergeCell ref="D32:M32"/>
    <mergeCell ref="A33:C33"/>
    <mergeCell ref="D33:M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2022-11-29T07:49:04Z</cp:lastPrinted>
  <dcterms:created xsi:type="dcterms:W3CDTF">2007-02-04T12:22:59Z</dcterms:created>
  <dcterms:modified xsi:type="dcterms:W3CDTF">2024-02-13T07:26:20Z</dcterms:modified>
  <cp:category/>
  <cp:version/>
  <cp:contentType/>
  <cp:contentStatus/>
</cp:coreProperties>
</file>