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2570"/>
  </bookViews>
  <sheets>
    <sheet name="2023" sheetId="19" r:id="rId1"/>
    <sheet name="работы2023" sheetId="20" r:id="rId2"/>
  </sheets>
  <definedNames>
    <definedName name="_xlnm.Print_Area" localSheetId="0">'2023'!$A$32:$Q$44</definedName>
    <definedName name="_xlnm.Print_Area" localSheetId="1">работы2023!$A$3:$Q$63</definedName>
  </definedNames>
  <calcPr calcId="145621"/>
</workbook>
</file>

<file path=xl/calcChain.xml><?xml version="1.0" encoding="utf-8"?>
<calcChain xmlns="http://schemas.openxmlformats.org/spreadsheetml/2006/main">
  <c r="M25" i="19" l="1"/>
  <c r="D26" i="19" l="1"/>
  <c r="Q30" i="19" l="1"/>
  <c r="P30" i="19"/>
  <c r="O30" i="19"/>
  <c r="N30" i="19"/>
  <c r="M30" i="19"/>
  <c r="L30" i="19"/>
  <c r="K30" i="19"/>
  <c r="J30" i="19"/>
  <c r="I30" i="19"/>
  <c r="H30" i="19"/>
  <c r="G30" i="19"/>
  <c r="F30" i="19"/>
  <c r="D30" i="19"/>
  <c r="B30" i="19"/>
  <c r="D27" i="19"/>
  <c r="R25" i="19"/>
  <c r="R30" i="19" s="1"/>
  <c r="M24" i="19" l="1"/>
  <c r="N24" i="19" l="1"/>
  <c r="R24" i="19" l="1"/>
  <c r="R23" i="19" l="1"/>
  <c r="M22" i="19" l="1"/>
  <c r="R22" i="19" l="1"/>
  <c r="D22" i="19"/>
  <c r="M21" i="19" l="1"/>
  <c r="O21" i="19" l="1"/>
  <c r="R21" i="19" l="1"/>
  <c r="D21" i="19"/>
  <c r="M20" i="19"/>
  <c r="R20" i="19" s="1"/>
  <c r="D20" i="19"/>
  <c r="J19" i="19" l="1"/>
  <c r="M19" i="19"/>
  <c r="R19" i="19" l="1"/>
  <c r="M18" i="19" l="1"/>
  <c r="P18" i="19" l="1"/>
  <c r="R18" i="19" l="1"/>
  <c r="M17" i="19"/>
  <c r="R17" i="19" l="1"/>
  <c r="M16" i="19"/>
  <c r="R16" i="19" l="1"/>
  <c r="O15" i="19"/>
  <c r="M15" i="19" l="1"/>
  <c r="R15" i="19" s="1"/>
  <c r="M14" i="19"/>
  <c r="O14" i="19"/>
  <c r="R14" i="19" l="1"/>
  <c r="R10" i="19"/>
  <c r="R8" i="19"/>
  <c r="Q31" i="19" l="1"/>
</calcChain>
</file>

<file path=xl/comments1.xml><?xml version="1.0" encoding="utf-8"?>
<comments xmlns="http://schemas.openxmlformats.org/spreadsheetml/2006/main">
  <authors>
    <author>Автор</author>
  </authors>
  <commentList>
    <comment ref="J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компенсация при расчете-21768,06</t>
        </r>
      </text>
    </comment>
    <comment ref="N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14277-покос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15810-покос</t>
        </r>
      </text>
    </comment>
    <comment ref="N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20162,94-дезинсекция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1008-субботник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800-опиловка дерева
2000-работа автовышки
6836,23-погрузка и вывоз мусора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2878,63-технич.обслуживание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<sst xmlns="http://schemas.openxmlformats.org/spreadsheetml/2006/main" count="270" uniqueCount="124">
  <si>
    <t>Содержание</t>
  </si>
  <si>
    <t>итого</t>
  </si>
  <si>
    <t>ремонт</t>
  </si>
  <si>
    <t>февраль</t>
  </si>
  <si>
    <t>Месяц</t>
  </si>
  <si>
    <t>ед. изм.</t>
  </si>
  <si>
    <t>кол-во</t>
  </si>
  <si>
    <t>Место провед-я работ</t>
  </si>
  <si>
    <t>ИТОГО</t>
  </si>
  <si>
    <t>тыс.руб.</t>
  </si>
  <si>
    <t>март</t>
  </si>
  <si>
    <t>Смена светильников: с лампами накаливания</t>
  </si>
  <si>
    <t>Медведев А.Г.</t>
  </si>
  <si>
    <t>апрель</t>
  </si>
  <si>
    <t>Ремонт отдельными местами рулонного покрытия с промазкой: битумными составами с заменой 1 слоя</t>
  </si>
  <si>
    <t>май</t>
  </si>
  <si>
    <t>ростелеком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</si>
  <si>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</si>
  <si>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</si>
  <si>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</si>
  <si>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</si>
  <si>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</si>
  <si>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</si>
  <si>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</si>
  <si>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дезинсекция</t>
  </si>
  <si>
    <t>январь</t>
  </si>
  <si>
    <t>долг</t>
  </si>
  <si>
    <t>100 приборов</t>
  </si>
  <si>
    <t>г/в</t>
  </si>
  <si>
    <t>Ремонт освещения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</si>
  <si>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</si>
  <si>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</si>
  <si>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</si>
  <si>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</si>
  <si>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</si>
  <si>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</si>
  <si>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</si>
  <si>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</si>
  <si>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</si>
  <si>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</si>
  <si>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</si>
  <si>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</si>
  <si>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</si>
  <si>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</si>
  <si>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</si>
  <si>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</si>
  <si>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</si>
  <si>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</si>
  <si>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</si>
  <si>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</si>
  <si>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</si>
  <si>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</si>
  <si>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</si>
  <si>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</si>
  <si>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</si>
  <si>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</si>
  <si>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</si>
  <si>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</si>
  <si>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</si>
  <si>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</si>
  <si>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</si>
  <si>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</si>
  <si>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</si>
  <si>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</si>
  <si>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</si>
  <si>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</si>
  <si>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</si>
  <si>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</si>
  <si>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</si>
  <si>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</si>
  <si>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</si>
  <si>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</si>
  <si>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теплоузел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</si>
  <si>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</si>
  <si>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</si>
  <si>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Разборка трубопроводов из 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</si>
  <si>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</si>
  <si>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погрузка и вывоз мусора</t>
  </si>
  <si>
    <t>Прокладка трубопроводов водоснабжения из напорных полиэтиленовых труб низкого давления среднего типа наружным диаметром: 50 мм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</si>
  <si>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</si>
  <si>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Работы по уборке придомовой территории</t>
  </si>
  <si>
    <t>100 м2 покрытия</t>
  </si>
  <si>
    <t>10 фасонных частей</t>
  </si>
  <si>
    <t>100 м трубопровода</t>
  </si>
  <si>
    <t>узел х/в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</si>
  <si>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</si>
  <si>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</si>
  <si>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</si>
  <si>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</si>
  <si>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100 шт.</t>
  </si>
  <si>
    <t>Пробивка отверстий в кирпичных стенах для  труб вручную при толщине стен: в 2 кирпича</t>
  </si>
  <si>
    <t>100 отверстий</t>
  </si>
  <si>
    <t>1 шт.</t>
  </si>
  <si>
    <t>субботник</t>
  </si>
  <si>
    <t>Перечень выполненных работ по сметам за 2023 год по дому Калинина 131/1</t>
  </si>
  <si>
    <t>Информация о доходах и расходах по дому __Калинина 131/1__на 2023год.</t>
  </si>
  <si>
    <t>кв.42-43(стояк канализации)</t>
  </si>
  <si>
    <t>Демонтаж: унитазов</t>
  </si>
  <si>
    <t>кв110(входной вентель г/в)</t>
  </si>
  <si>
    <t>(подвал труба г/в)</t>
  </si>
  <si>
    <t>Установка полиэтиленовых фасонных частей:угол,муфта</t>
  </si>
  <si>
    <t>Изоляция трубопроводов  изделиями из вспененного каучука ( «Армофлекс»), вспененного полиэтилена ( «Термофлекс»): трубками</t>
  </si>
  <si>
    <t>10 м трубопровода</t>
  </si>
  <si>
    <t>кв.90(устранение обрыва фазы в подъезде)</t>
  </si>
  <si>
    <t xml:space="preserve"> кв.12( ревизия эл.щита )</t>
  </si>
  <si>
    <t xml:space="preserve"> кв.105,103,89</t>
  </si>
  <si>
    <t>Установка полиэтиленовых фасонных частей(тройник ,МК-50,МК-20)</t>
  </si>
  <si>
    <t>кв.119,120</t>
  </si>
  <si>
    <t>кв.93(стояк канализации)</t>
  </si>
  <si>
    <t>замена светодиодного прожектора по гарантии</t>
  </si>
  <si>
    <t>кв.43,15</t>
  </si>
  <si>
    <t>(смена выключателя 4 п. 1 этаж;патрон 1 подвал)</t>
  </si>
  <si>
    <t>Ремонт освещения(материалы заказчика)</t>
  </si>
  <si>
    <t>кв.13</t>
  </si>
  <si>
    <t>кв.18 -подвал,стояк канализации</t>
  </si>
  <si>
    <t>Установка  задвижек, затворов на трубопроводах из стальных труб диаметром: до 50 мм</t>
  </si>
  <si>
    <t xml:space="preserve"> 5 под.отопление</t>
  </si>
  <si>
    <t>в.70(ремонт эл.щитовой)</t>
  </si>
  <si>
    <t>подъезд 4 и 8</t>
  </si>
  <si>
    <t>опиловка дерева</t>
  </si>
  <si>
    <t>работа автовышки</t>
  </si>
  <si>
    <t>кв.24-27-40</t>
  </si>
  <si>
    <t>Демонтаж и монтаж : унитазов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</si>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</sst>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р_."/>
    <numFmt numFmtId="169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0" xfId="0" applyNumberFormat="1"/>
    <xf numFmtId="2" fontId="4" fillId="0" borderId="1" xfId="0" applyNumberFormat="1" applyFont="1" applyBorder="1"/>
    <xf numFmtId="0" fontId="4" fillId="10" borderId="0" xfId="0" applyFont="1" applyFill="1"/>
    <xf numFmtId="0" fontId="4" fillId="11" borderId="0" xfId="0" applyFont="1" applyFill="1"/>
    <xf numFmtId="2" fontId="1" fillId="13" borderId="7" xfId="0" applyNumberFormat="1" applyFont="1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2" fontId="1" fillId="0" borderId="8" xfId="0" applyNumberFormat="1" applyFont="1" applyBorder="1" applyAlignment="1">
      <alignment horizontal="center" vertical="top" wrapText="1"/>
    </xf>
    <xf numFmtId="2" fontId="2" fillId="14" borderId="8" xfId="0" applyNumberFormat="1" applyFont="1" applyFill="1" applyBorder="1" applyAlignment="1">
      <alignment horizontal="center" vertical="top" wrapText="1"/>
    </xf>
    <xf numFmtId="4" fontId="2" fillId="13" borderId="1" xfId="0" applyNumberFormat="1" applyFont="1" applyFill="1" applyBorder="1"/>
    <xf numFmtId="2" fontId="2" fillId="16" borderId="4" xfId="0" applyNumberFormat="1" applyFont="1" applyFill="1" applyBorder="1" applyAlignment="1">
      <alignment horizontal="center" vertical="top" wrapText="1"/>
    </xf>
    <xf numFmtId="2" fontId="2" fillId="16" borderId="9" xfId="0" applyNumberFormat="1" applyFont="1" applyFill="1" applyBorder="1" applyAlignment="1">
      <alignment horizontal="center" vertical="top" wrapText="1"/>
    </xf>
    <xf numFmtId="2" fontId="2" fillId="16" borderId="5" xfId="0" applyNumberFormat="1" applyFont="1" applyFill="1" applyBorder="1" applyAlignment="1">
      <alignment horizontal="center" vertical="top" wrapText="1"/>
    </xf>
    <xf numFmtId="165" fontId="2" fillId="16" borderId="1" xfId="0" applyNumberFormat="1" applyFont="1" applyFill="1" applyBorder="1"/>
    <xf numFmtId="165" fontId="2" fillId="16" borderId="8" xfId="0" applyNumberFormat="1" applyFont="1" applyFill="1" applyBorder="1"/>
    <xf numFmtId="165" fontId="2" fillId="14" borderId="1" xfId="0" applyNumberFormat="1" applyFont="1" applyFill="1" applyBorder="1"/>
    <xf numFmtId="4" fontId="2" fillId="16" borderId="1" xfId="0" applyNumberFormat="1" applyFont="1" applyFill="1" applyBorder="1"/>
    <xf numFmtId="165" fontId="2" fillId="0" borderId="0" xfId="0" applyNumberFormat="1" applyFont="1"/>
    <xf numFmtId="165" fontId="6" fillId="0" borderId="0" xfId="0" applyNumberFormat="1" applyFont="1"/>
    <xf numFmtId="165" fontId="2" fillId="8" borderId="1" xfId="0" applyNumberFormat="1" applyFont="1" applyFill="1" applyBorder="1"/>
    <xf numFmtId="0" fontId="2" fillId="3" borderId="1" xfId="0" applyFont="1" applyFill="1" applyBorder="1"/>
    <xf numFmtId="165" fontId="9" fillId="3" borderId="1" xfId="0" applyNumberFormat="1" applyFont="1" applyFill="1" applyBorder="1"/>
    <xf numFmtId="4" fontId="10" fillId="3" borderId="1" xfId="0" applyNumberFormat="1" applyFont="1" applyFill="1" applyBorder="1"/>
    <xf numFmtId="0" fontId="4" fillId="9" borderId="0" xfId="0" applyFont="1" applyFill="1"/>
    <xf numFmtId="0" fontId="4" fillId="4" borderId="0" xfId="0" applyFont="1" applyFill="1"/>
    <xf numFmtId="0" fontId="3" fillId="0" borderId="0" xfId="0" applyFont="1"/>
    <xf numFmtId="2" fontId="2" fillId="0" borderId="8" xfId="0" applyNumberFormat="1" applyFont="1" applyBorder="1" applyAlignment="1">
      <alignment vertical="top" textRotation="90" wrapText="1"/>
    </xf>
    <xf numFmtId="0" fontId="2" fillId="18" borderId="5" xfId="0" applyFont="1" applyFill="1" applyBorder="1" applyAlignment="1">
      <alignment horizontal="center" wrapText="1"/>
    </xf>
    <xf numFmtId="4" fontId="2" fillId="8" borderId="1" xfId="0" applyNumberFormat="1" applyFont="1" applyFill="1" applyBorder="1"/>
    <xf numFmtId="4" fontId="2" fillId="13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2" fillId="13" borderId="7" xfId="0" applyFont="1" applyFill="1" applyBorder="1"/>
    <xf numFmtId="0" fontId="2" fillId="13" borderId="7" xfId="0" applyFont="1" applyFill="1" applyBorder="1" applyAlignment="1">
      <alignment wrapText="1"/>
    </xf>
    <xf numFmtId="2" fontId="2" fillId="16" borderId="3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wrapText="1"/>
    </xf>
    <xf numFmtId="17" fontId="2" fillId="17" borderId="1" xfId="0" applyNumberFormat="1" applyFont="1" applyFill="1" applyBorder="1" applyAlignment="1">
      <alignment horizontal="left"/>
    </xf>
    <xf numFmtId="165" fontId="2" fillId="18" borderId="1" xfId="0" applyNumberFormat="1" applyFont="1" applyFill="1" applyBorder="1"/>
    <xf numFmtId="0" fontId="2" fillId="0" borderId="0" xfId="0" applyFont="1"/>
    <xf numFmtId="165" fontId="9" fillId="14" borderId="1" xfId="0" applyNumberFormat="1" applyFont="1" applyFill="1" applyBorder="1"/>
    <xf numFmtId="0" fontId="4" fillId="6" borderId="0" xfId="0" applyFont="1" applyFill="1"/>
    <xf numFmtId="165" fontId="2" fillId="16" borderId="0" xfId="0" applyNumberFormat="1" applyFont="1" applyFill="1"/>
    <xf numFmtId="165" fontId="2" fillId="16" borderId="0" xfId="0" applyNumberFormat="1" applyFont="1" applyFill="1" applyAlignment="1">
      <alignment horizontal="left"/>
    </xf>
    <xf numFmtId="0" fontId="4" fillId="19" borderId="0" xfId="0" applyFont="1" applyFill="1"/>
    <xf numFmtId="0" fontId="4" fillId="20" borderId="0" xfId="0" applyFont="1" applyFill="1"/>
    <xf numFmtId="17" fontId="9" fillId="5" borderId="1" xfId="0" applyNumberFormat="1" applyFont="1" applyFill="1" applyBorder="1" applyAlignment="1">
      <alignment horizontal="left" wrapText="1"/>
    </xf>
    <xf numFmtId="0" fontId="4" fillId="21" borderId="0" xfId="0" applyFont="1" applyFill="1"/>
    <xf numFmtId="0" fontId="4" fillId="5" borderId="0" xfId="0" applyFont="1" applyFill="1"/>
    <xf numFmtId="0" fontId="12" fillId="0" borderId="1" xfId="0" applyFont="1" applyBorder="1" applyAlignment="1">
      <alignment horizontal="center" vertical="top" wrapText="1"/>
    </xf>
    <xf numFmtId="0" fontId="4" fillId="7" borderId="0" xfId="0" applyFont="1" applyFill="1"/>
    <xf numFmtId="0" fontId="11" fillId="0" borderId="1" xfId="0" applyFont="1" applyBorder="1" applyAlignment="1">
      <alignment horizontal="center" vertical="top" wrapText="1"/>
    </xf>
    <xf numFmtId="0" fontId="4" fillId="16" borderId="0" xfId="0" applyFont="1" applyFill="1"/>
    <xf numFmtId="169" fontId="4" fillId="16" borderId="0" xfId="0" applyNumberFormat="1" applyFont="1" applyFill="1"/>
    <xf numFmtId="165" fontId="0" fillId="0" borderId="0" xfId="0" applyNumberFormat="1"/>
    <xf numFmtId="0" fontId="16" fillId="3" borderId="3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3" borderId="5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top" wrapText="1"/>
    </xf>
    <xf numFmtId="2" fontId="1" fillId="3" borderId="3" xfId="0" applyNumberFormat="1" applyFont="1" applyFill="1" applyBorder="1" applyAlignment="1">
      <alignment vertical="top" wrapText="1"/>
    </xf>
    <xf numFmtId="2" fontId="1" fillId="3" borderId="5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0" fontId="4" fillId="0" borderId="0" xfId="0" applyFont="1"/>
    <xf numFmtId="169" fontId="4" fillId="0" borderId="0" xfId="0" applyNumberFormat="1" applyFont="1"/>
    <xf numFmtId="165" fontId="13" fillId="0" borderId="0" xfId="0" applyNumberFormat="1" applyFo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16" borderId="4" xfId="0" applyNumberFormat="1" applyFont="1" applyFill="1" applyBorder="1" applyAlignment="1">
      <alignment horizontal="center" vertical="top" wrapText="1"/>
    </xf>
    <xf numFmtId="2" fontId="2" fillId="16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0" fontId="5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2" fontId="8" fillId="2" borderId="9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5" fontId="2" fillId="12" borderId="3" xfId="0" applyNumberFormat="1" applyFont="1" applyFill="1" applyBorder="1" applyAlignment="1">
      <alignment horizontal="center"/>
    </xf>
    <xf numFmtId="165" fontId="2" fillId="12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wrapText="1"/>
    </xf>
    <xf numFmtId="2" fontId="2" fillId="16" borderId="3" xfId="0" applyNumberFormat="1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wrapText="1"/>
    </xf>
    <xf numFmtId="0" fontId="13" fillId="12" borderId="5" xfId="0" applyFont="1" applyFill="1" applyBorder="1"/>
    <xf numFmtId="0" fontId="2" fillId="14" borderId="3" xfId="0" applyFont="1" applyFill="1" applyBorder="1" applyAlignment="1">
      <alignment horizontal="center" wrapText="1"/>
    </xf>
    <xf numFmtId="0" fontId="2" fillId="14" borderId="4" xfId="0" applyFont="1" applyFill="1" applyBorder="1" applyAlignment="1">
      <alignment horizontal="center" wrapText="1"/>
    </xf>
    <xf numFmtId="0" fontId="2" fillId="14" borderId="5" xfId="0" applyFont="1" applyFill="1" applyBorder="1" applyAlignment="1">
      <alignment horizontal="center" wrapText="1"/>
    </xf>
    <xf numFmtId="165" fontId="6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 wrapText="1"/>
    </xf>
    <xf numFmtId="0" fontId="2" fillId="13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R45"/>
  <sheetViews>
    <sheetView tabSelected="1" zoomScaleNormal="100" workbookViewId="0">
      <selection activeCell="B40" sqref="B40"/>
    </sheetView>
  </sheetViews>
  <sheetFormatPr defaultRowHeight="15" x14ac:dyDescent="0.25"/>
  <cols>
    <col min="1" max="1" width="8.28515625" customWidth="1"/>
    <col min="3" max="3" width="3.42578125" customWidth="1"/>
    <col min="4" max="4" width="10.140625" customWidth="1"/>
    <col min="9" max="9" width="8.28515625" customWidth="1"/>
    <col min="16" max="16" width="9.7109375" customWidth="1"/>
    <col min="18" max="18" width="9.85546875" customWidth="1"/>
  </cols>
  <sheetData>
    <row r="2" spans="1:18" ht="15.75" x14ac:dyDescent="0.25">
      <c r="A2" s="85" t="s">
        <v>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45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x14ac:dyDescent="0.25">
      <c r="A4" s="101"/>
      <c r="B4" s="102"/>
      <c r="C4" s="102"/>
      <c r="D4" s="102"/>
      <c r="E4" s="103"/>
      <c r="F4" s="104" t="s">
        <v>30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  <c r="R4" s="34"/>
    </row>
    <row r="5" spans="1:18" x14ac:dyDescent="0.25">
      <c r="A5" s="35"/>
      <c r="B5" s="68" t="s">
        <v>31</v>
      </c>
      <c r="C5" s="69"/>
      <c r="D5" s="69"/>
      <c r="E5" s="70"/>
      <c r="F5" s="107" t="s">
        <v>0</v>
      </c>
      <c r="G5" s="108"/>
      <c r="H5" s="108"/>
      <c r="I5" s="108"/>
      <c r="J5" s="108"/>
      <c r="K5" s="108"/>
      <c r="L5" s="108"/>
      <c r="M5" s="108"/>
      <c r="N5" s="108"/>
      <c r="O5" s="86" t="s">
        <v>32</v>
      </c>
      <c r="P5" s="87"/>
      <c r="Q5" s="90" t="s">
        <v>33</v>
      </c>
      <c r="R5" s="93" t="s">
        <v>8</v>
      </c>
    </row>
    <row r="6" spans="1:18" x14ac:dyDescent="0.25">
      <c r="A6" s="36"/>
      <c r="B6" s="74" t="s">
        <v>34</v>
      </c>
      <c r="C6" s="74" t="s">
        <v>2</v>
      </c>
      <c r="D6" s="74" t="s">
        <v>64</v>
      </c>
      <c r="E6" s="109" t="s">
        <v>1</v>
      </c>
      <c r="F6" s="83" t="s">
        <v>35</v>
      </c>
      <c r="G6" s="83" t="s">
        <v>80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85</v>
      </c>
      <c r="M6" s="78" t="s">
        <v>40</v>
      </c>
      <c r="N6" s="80"/>
      <c r="O6" s="88"/>
      <c r="P6" s="89"/>
      <c r="Q6" s="91"/>
      <c r="R6" s="94"/>
    </row>
    <row r="7" spans="1:18" ht="129.75" x14ac:dyDescent="0.25">
      <c r="A7" s="9"/>
      <c r="B7" s="75"/>
      <c r="C7" s="75"/>
      <c r="D7" s="75"/>
      <c r="E7" s="110"/>
      <c r="F7" s="84"/>
      <c r="G7" s="84"/>
      <c r="H7" s="84"/>
      <c r="I7" s="84"/>
      <c r="J7" s="84"/>
      <c r="K7" s="84"/>
      <c r="L7" s="84"/>
      <c r="M7" s="30" t="s">
        <v>65</v>
      </c>
      <c r="N7" s="30" t="s">
        <v>69</v>
      </c>
      <c r="O7" s="10" t="s">
        <v>41</v>
      </c>
      <c r="P7" s="10" t="s">
        <v>42</v>
      </c>
      <c r="Q7" s="92"/>
      <c r="R7" s="95"/>
    </row>
    <row r="8" spans="1:18" ht="16.5" customHeight="1" x14ac:dyDescent="0.25">
      <c r="A8" s="57" t="s">
        <v>66</v>
      </c>
      <c r="B8" s="58"/>
      <c r="C8" s="58"/>
      <c r="D8" s="59"/>
      <c r="E8" s="60">
        <v>20</v>
      </c>
      <c r="F8" s="61">
        <v>1.5</v>
      </c>
      <c r="G8" s="61">
        <v>1.67</v>
      </c>
      <c r="H8" s="61">
        <v>1.7</v>
      </c>
      <c r="I8" s="61">
        <v>0.31</v>
      </c>
      <c r="J8" s="61">
        <v>3.35</v>
      </c>
      <c r="K8" s="61">
        <v>1.63</v>
      </c>
      <c r="L8" s="61">
        <v>3.6</v>
      </c>
      <c r="M8" s="61">
        <v>0</v>
      </c>
      <c r="N8" s="61">
        <v>0.44</v>
      </c>
      <c r="O8" s="62">
        <v>2</v>
      </c>
      <c r="P8" s="63">
        <v>2</v>
      </c>
      <c r="Q8" s="64">
        <v>1.8</v>
      </c>
      <c r="R8" s="64">
        <f>SUM(F8:Q8)</f>
        <v>20</v>
      </c>
    </row>
    <row r="9" spans="1:18" ht="22.5" x14ac:dyDescent="0.25">
      <c r="A9" s="113" t="s">
        <v>43</v>
      </c>
      <c r="B9" s="114"/>
      <c r="C9" s="114"/>
      <c r="D9" s="115"/>
      <c r="E9" s="33">
        <v>6598.1</v>
      </c>
      <c r="F9" s="78" t="s">
        <v>44</v>
      </c>
      <c r="G9" s="79"/>
      <c r="H9" s="79"/>
      <c r="I9" s="79"/>
      <c r="J9" s="79"/>
      <c r="K9" s="79"/>
      <c r="L9" s="79"/>
      <c r="M9" s="79"/>
      <c r="N9" s="80"/>
      <c r="O9" s="81" t="s">
        <v>45</v>
      </c>
      <c r="P9" s="82"/>
      <c r="Q9" s="11" t="s">
        <v>46</v>
      </c>
      <c r="R9" s="11"/>
    </row>
    <row r="10" spans="1:18" x14ac:dyDescent="0.25">
      <c r="A10" s="121" t="s">
        <v>47</v>
      </c>
      <c r="B10" s="122"/>
      <c r="C10" s="122"/>
      <c r="D10" s="122"/>
      <c r="E10" s="123"/>
      <c r="F10" s="12">
        <v>9897.1500000000015</v>
      </c>
      <c r="G10" s="12">
        <v>11018.826999999999</v>
      </c>
      <c r="H10" s="12">
        <v>11216.77</v>
      </c>
      <c r="I10" s="12">
        <v>2045.4110000000001</v>
      </c>
      <c r="J10" s="12">
        <v>14053.953</v>
      </c>
      <c r="K10" s="12">
        <v>10754.903</v>
      </c>
      <c r="L10" s="12">
        <v>23753.160000000003</v>
      </c>
      <c r="M10" s="12">
        <v>0</v>
      </c>
      <c r="N10" s="12">
        <v>2903.1640000000002</v>
      </c>
      <c r="O10" s="12">
        <v>13196.2</v>
      </c>
      <c r="P10" s="12">
        <v>13196.2</v>
      </c>
      <c r="Q10" s="12">
        <v>11876.580000000002</v>
      </c>
      <c r="R10" s="12">
        <f>F10+G10+H10+I10+J10+K10+L10+M10+N10+O10+P10+Q10</f>
        <v>123912.318</v>
      </c>
    </row>
    <row r="11" spans="1:18" x14ac:dyDescent="0.25">
      <c r="A11" s="116" t="s">
        <v>48</v>
      </c>
      <c r="B11" s="116"/>
      <c r="C11" s="116"/>
      <c r="D11" s="116"/>
      <c r="E11" s="117"/>
      <c r="F11" s="118" t="s">
        <v>49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1:18" x14ac:dyDescent="0.25">
      <c r="A12" s="128" t="s">
        <v>50</v>
      </c>
      <c r="B12" s="128"/>
      <c r="C12" s="128"/>
      <c r="D12" s="129"/>
      <c r="E12" s="13">
        <v>-128418.42600000068</v>
      </c>
      <c r="F12" s="37"/>
      <c r="G12" s="14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6"/>
    </row>
    <row r="13" spans="1:18" x14ac:dyDescent="0.25">
      <c r="A13" s="38"/>
      <c r="B13" s="119" t="s">
        <v>63</v>
      </c>
      <c r="C13" s="119"/>
      <c r="D13" s="31" t="s">
        <v>48</v>
      </c>
      <c r="E13" s="32" t="s">
        <v>26</v>
      </c>
      <c r="F13" s="37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6"/>
    </row>
    <row r="14" spans="1:18" x14ac:dyDescent="0.25">
      <c r="A14" s="39" t="s">
        <v>51</v>
      </c>
      <c r="B14" s="111">
        <v>143849.09</v>
      </c>
      <c r="C14" s="120"/>
      <c r="D14" s="40">
        <v>96307.28</v>
      </c>
      <c r="E14" s="23"/>
      <c r="F14" s="17">
        <v>9897.1500000000015</v>
      </c>
      <c r="G14" s="17">
        <v>11115.056</v>
      </c>
      <c r="H14" s="18">
        <v>11216.77</v>
      </c>
      <c r="I14" s="17">
        <v>4200</v>
      </c>
      <c r="J14" s="17">
        <v>22103.635000000002</v>
      </c>
      <c r="K14" s="17">
        <v>10779.977999999999</v>
      </c>
      <c r="L14" s="17">
        <v>23753.160000000003</v>
      </c>
      <c r="M14" s="17">
        <f>7720.42+5060.68735</f>
        <v>12781.10735</v>
      </c>
      <c r="N14" s="17">
        <v>0</v>
      </c>
      <c r="O14" s="19">
        <f>8925+2004+1983</f>
        <v>12912</v>
      </c>
      <c r="P14" s="19">
        <v>0</v>
      </c>
      <c r="Q14" s="17">
        <v>11876.580000000002</v>
      </c>
      <c r="R14" s="20">
        <f t="shared" ref="R14:R25" si="0">SUM(F14:Q14)</f>
        <v>130635.43635000002</v>
      </c>
    </row>
    <row r="15" spans="1:18" x14ac:dyDescent="0.25">
      <c r="A15" s="39" t="s">
        <v>52</v>
      </c>
      <c r="B15" s="111">
        <v>144743.21</v>
      </c>
      <c r="C15" s="112"/>
      <c r="D15" s="40">
        <v>132474.63</v>
      </c>
      <c r="E15" s="23"/>
      <c r="F15" s="17">
        <v>9897.1500000000015</v>
      </c>
      <c r="G15" s="17">
        <v>11115.056</v>
      </c>
      <c r="H15" s="18">
        <v>11216.77</v>
      </c>
      <c r="I15" s="17">
        <v>4200</v>
      </c>
      <c r="J15" s="17">
        <v>22103.635000000002</v>
      </c>
      <c r="K15" s="17">
        <v>10779.977999999999</v>
      </c>
      <c r="L15" s="17">
        <v>23753.160000000003</v>
      </c>
      <c r="M15" s="17">
        <f>1982.27+2493.64265</f>
        <v>4475.9126500000002</v>
      </c>
      <c r="N15" s="17">
        <v>0</v>
      </c>
      <c r="O15" s="19">
        <f>576+576</f>
        <v>1152</v>
      </c>
      <c r="P15" s="19">
        <v>0</v>
      </c>
      <c r="Q15" s="17">
        <v>11876.580000000002</v>
      </c>
      <c r="R15" s="20">
        <f t="shared" si="0"/>
        <v>110570.24165000001</v>
      </c>
    </row>
    <row r="16" spans="1:18" x14ac:dyDescent="0.25">
      <c r="A16" s="39" t="s">
        <v>10</v>
      </c>
      <c r="B16" s="111">
        <v>136437.51</v>
      </c>
      <c r="C16" s="112"/>
      <c r="D16" s="40">
        <v>138620.65</v>
      </c>
      <c r="E16" s="23"/>
      <c r="F16" s="17">
        <v>9897.1500000000015</v>
      </c>
      <c r="G16" s="17">
        <v>11115.056</v>
      </c>
      <c r="H16" s="18">
        <v>11216.77</v>
      </c>
      <c r="I16" s="17">
        <v>4200</v>
      </c>
      <c r="J16" s="17">
        <v>22103.635000000002</v>
      </c>
      <c r="K16" s="17">
        <v>10779.977999999999</v>
      </c>
      <c r="L16" s="17">
        <v>23753.160000000003</v>
      </c>
      <c r="M16" s="17">
        <f>5704.29+15127.85</f>
        <v>20832.14</v>
      </c>
      <c r="N16" s="17">
        <v>0</v>
      </c>
      <c r="O16" s="19">
        <v>0</v>
      </c>
      <c r="P16" s="19">
        <v>79862</v>
      </c>
      <c r="Q16" s="17">
        <v>11876.580000000002</v>
      </c>
      <c r="R16" s="20">
        <f t="shared" si="0"/>
        <v>205636.46900000004</v>
      </c>
    </row>
    <row r="17" spans="1:18" x14ac:dyDescent="0.25">
      <c r="A17" s="39" t="s">
        <v>53</v>
      </c>
      <c r="B17" s="111">
        <v>152794.10999999999</v>
      </c>
      <c r="C17" s="112"/>
      <c r="D17" s="40">
        <v>117811.71</v>
      </c>
      <c r="E17" s="23"/>
      <c r="F17" s="17">
        <v>9897.1500000000015</v>
      </c>
      <c r="G17" s="17">
        <v>11115.056</v>
      </c>
      <c r="H17" s="18">
        <v>11216.77</v>
      </c>
      <c r="I17" s="17">
        <v>4200</v>
      </c>
      <c r="J17" s="17">
        <v>22103.635000000002</v>
      </c>
      <c r="K17" s="17">
        <v>10779.977999999999</v>
      </c>
      <c r="L17" s="17">
        <v>23753.160000000003</v>
      </c>
      <c r="M17" s="17">
        <f>9702.69+6891.97</f>
        <v>16594.66</v>
      </c>
      <c r="N17" s="17">
        <v>0</v>
      </c>
      <c r="O17" s="19">
        <v>3120</v>
      </c>
      <c r="P17" s="19">
        <v>0</v>
      </c>
      <c r="Q17" s="17">
        <v>11876.580000000002</v>
      </c>
      <c r="R17" s="20">
        <f t="shared" si="0"/>
        <v>124656.98900000002</v>
      </c>
    </row>
    <row r="18" spans="1:18" x14ac:dyDescent="0.25">
      <c r="A18" s="39" t="s">
        <v>15</v>
      </c>
      <c r="B18" s="111">
        <v>148556.29999999999</v>
      </c>
      <c r="C18" s="112"/>
      <c r="D18" s="40">
        <v>149033.10999999999</v>
      </c>
      <c r="E18" s="23"/>
      <c r="F18" s="17">
        <v>9897.1500000000015</v>
      </c>
      <c r="G18" s="17">
        <v>11115.056</v>
      </c>
      <c r="H18" s="18">
        <v>11216.77</v>
      </c>
      <c r="I18" s="17">
        <v>0</v>
      </c>
      <c r="J18" s="17">
        <v>22103.635000000002</v>
      </c>
      <c r="K18" s="17">
        <v>10779.977999999999</v>
      </c>
      <c r="L18" s="17">
        <v>23753.160000000003</v>
      </c>
      <c r="M18" s="17">
        <f>11058.98+2855</f>
        <v>13913.98</v>
      </c>
      <c r="N18" s="17">
        <v>0</v>
      </c>
      <c r="O18" s="42">
        <v>7555</v>
      </c>
      <c r="P18" s="19">
        <f>43002+587</f>
        <v>43589</v>
      </c>
      <c r="Q18" s="17">
        <v>11876.580000000002</v>
      </c>
      <c r="R18" s="20">
        <f t="shared" si="0"/>
        <v>165800.30900000001</v>
      </c>
    </row>
    <row r="19" spans="1:18" x14ac:dyDescent="0.25">
      <c r="A19" s="39" t="s">
        <v>17</v>
      </c>
      <c r="B19" s="111">
        <v>145876.06</v>
      </c>
      <c r="C19" s="112"/>
      <c r="D19" s="40">
        <v>125729.34</v>
      </c>
      <c r="E19" s="23"/>
      <c r="F19" s="17">
        <v>9897.1500000000015</v>
      </c>
      <c r="G19" s="17">
        <v>11115.056</v>
      </c>
      <c r="H19" s="18">
        <v>11216.77</v>
      </c>
      <c r="I19" s="17">
        <v>0</v>
      </c>
      <c r="J19" s="17">
        <f>8049.847+21768.06</f>
        <v>29817.906999999999</v>
      </c>
      <c r="K19" s="17">
        <v>10779.977999999999</v>
      </c>
      <c r="L19" s="17">
        <v>23753.160000000003</v>
      </c>
      <c r="M19" s="17">
        <f>10433+5943.29918</f>
        <v>16376.29918</v>
      </c>
      <c r="N19" s="17">
        <v>14277</v>
      </c>
      <c r="O19" s="19">
        <v>587</v>
      </c>
      <c r="P19" s="19">
        <v>92156</v>
      </c>
      <c r="Q19" s="17">
        <v>11876.580000000002</v>
      </c>
      <c r="R19" s="20">
        <f t="shared" si="0"/>
        <v>231852.90018</v>
      </c>
    </row>
    <row r="20" spans="1:18" x14ac:dyDescent="0.25">
      <c r="A20" s="39" t="s">
        <v>18</v>
      </c>
      <c r="B20" s="111">
        <v>148338.44</v>
      </c>
      <c r="C20" s="112"/>
      <c r="D20" s="40">
        <f>140444+400</f>
        <v>140844</v>
      </c>
      <c r="E20" s="23"/>
      <c r="F20" s="17">
        <v>9897.1500000000015</v>
      </c>
      <c r="G20" s="17">
        <v>11115.056</v>
      </c>
      <c r="H20" s="18">
        <v>11216.77</v>
      </c>
      <c r="I20" s="17">
        <v>0</v>
      </c>
      <c r="J20" s="17">
        <v>22103.635000000002</v>
      </c>
      <c r="K20" s="17">
        <v>10779.977999999999</v>
      </c>
      <c r="L20" s="17">
        <v>23753.160000000003</v>
      </c>
      <c r="M20" s="17">
        <f>4173.2+2301.94082</f>
        <v>6475.1408199999996</v>
      </c>
      <c r="N20" s="17">
        <v>15810</v>
      </c>
      <c r="O20" s="19">
        <v>30285</v>
      </c>
      <c r="P20" s="19">
        <v>18436</v>
      </c>
      <c r="Q20" s="17">
        <v>11876.580000000002</v>
      </c>
      <c r="R20" s="20">
        <f t="shared" si="0"/>
        <v>171748.46982</v>
      </c>
    </row>
    <row r="21" spans="1:18" x14ac:dyDescent="0.25">
      <c r="A21" s="39" t="s">
        <v>19</v>
      </c>
      <c r="B21" s="111">
        <v>138437.35999999999</v>
      </c>
      <c r="C21" s="112"/>
      <c r="D21" s="40">
        <f>151813.53+800</f>
        <v>152613.53</v>
      </c>
      <c r="E21" s="23"/>
      <c r="F21" s="17">
        <v>9897.1500000000015</v>
      </c>
      <c r="G21" s="17">
        <v>11115.056</v>
      </c>
      <c r="H21" s="18">
        <v>11216.77</v>
      </c>
      <c r="I21" s="17">
        <v>0</v>
      </c>
      <c r="J21" s="17">
        <v>22103.635000000002</v>
      </c>
      <c r="K21" s="17">
        <v>10779.977999999999</v>
      </c>
      <c r="L21" s="17">
        <v>23753.160000000003</v>
      </c>
      <c r="M21" s="17">
        <f>16171.15+6235.32</f>
        <v>22406.47</v>
      </c>
      <c r="N21" s="17">
        <v>20162.939999999999</v>
      </c>
      <c r="O21" s="19">
        <f>28012+9881+6935</f>
        <v>44828</v>
      </c>
      <c r="P21" s="19">
        <v>0</v>
      </c>
      <c r="Q21" s="17">
        <v>11876.580000000002</v>
      </c>
      <c r="R21" s="20">
        <f t="shared" si="0"/>
        <v>188139.739</v>
      </c>
    </row>
    <row r="22" spans="1:18" x14ac:dyDescent="0.25">
      <c r="A22" s="39" t="s">
        <v>54</v>
      </c>
      <c r="B22" s="111">
        <v>154368.47</v>
      </c>
      <c r="C22" s="112"/>
      <c r="D22" s="40">
        <f>122397.07+400</f>
        <v>122797.07</v>
      </c>
      <c r="E22" s="23"/>
      <c r="F22" s="17">
        <v>9897.1500000000015</v>
      </c>
      <c r="G22" s="17">
        <v>11115.056</v>
      </c>
      <c r="H22" s="18">
        <v>11216.77</v>
      </c>
      <c r="I22" s="17">
        <v>0</v>
      </c>
      <c r="J22" s="17">
        <v>22103.635000000002</v>
      </c>
      <c r="K22" s="17">
        <v>10779.977999999999</v>
      </c>
      <c r="L22" s="17">
        <v>23753.160000000003</v>
      </c>
      <c r="M22" s="17">
        <f>42572.03+3785.73</f>
        <v>46357.760000000002</v>
      </c>
      <c r="N22" s="17">
        <v>1008</v>
      </c>
      <c r="O22" s="19">
        <v>0</v>
      </c>
      <c r="P22" s="19">
        <v>0</v>
      </c>
      <c r="Q22" s="17">
        <v>11876.580000000002</v>
      </c>
      <c r="R22" s="20">
        <f t="shared" si="0"/>
        <v>148108.08900000004</v>
      </c>
    </row>
    <row r="23" spans="1:18" x14ac:dyDescent="0.25">
      <c r="A23" s="39" t="s">
        <v>55</v>
      </c>
      <c r="B23" s="111">
        <v>178320.28</v>
      </c>
      <c r="C23" s="112"/>
      <c r="D23" s="40">
        <v>143753.47</v>
      </c>
      <c r="E23" s="23"/>
      <c r="F23" s="17">
        <v>9897.1500000000015</v>
      </c>
      <c r="G23" s="17">
        <v>11115.056</v>
      </c>
      <c r="H23" s="18">
        <v>11216.77</v>
      </c>
      <c r="I23" s="17">
        <v>4200</v>
      </c>
      <c r="J23" s="17">
        <v>22103.635000000002</v>
      </c>
      <c r="K23" s="17">
        <v>10779.977999999999</v>
      </c>
      <c r="L23" s="17">
        <v>23753.160000000003</v>
      </c>
      <c r="M23" s="17">
        <v>4122.4658300000001</v>
      </c>
      <c r="N23" s="17">
        <v>0</v>
      </c>
      <c r="O23" s="19">
        <v>587</v>
      </c>
      <c r="P23" s="19">
        <v>0</v>
      </c>
      <c r="Q23" s="17">
        <v>11876.580000000002</v>
      </c>
      <c r="R23" s="20">
        <f t="shared" si="0"/>
        <v>109651.79483000001</v>
      </c>
    </row>
    <row r="24" spans="1:18" x14ac:dyDescent="0.25">
      <c r="A24" s="39" t="s">
        <v>56</v>
      </c>
      <c r="B24" s="111">
        <v>136084.56</v>
      </c>
      <c r="C24" s="112"/>
      <c r="D24" s="40">
        <v>161749.07999999999</v>
      </c>
      <c r="E24" s="23"/>
      <c r="F24" s="17">
        <v>9897.1500000000015</v>
      </c>
      <c r="G24" s="17">
        <v>11115.056</v>
      </c>
      <c r="H24" s="18">
        <v>11216.77</v>
      </c>
      <c r="I24" s="17">
        <v>4200</v>
      </c>
      <c r="J24" s="17">
        <v>22103.635000000002</v>
      </c>
      <c r="K24" s="17">
        <v>10779.977999999999</v>
      </c>
      <c r="L24" s="17">
        <v>23753.160000000003</v>
      </c>
      <c r="M24" s="17">
        <f>23893.68+4630.239</f>
        <v>28523.919000000002</v>
      </c>
      <c r="N24" s="17">
        <f>2800+6836.23</f>
        <v>9636.23</v>
      </c>
      <c r="O24" s="19">
        <v>1261</v>
      </c>
      <c r="P24" s="19">
        <v>0</v>
      </c>
      <c r="Q24" s="17">
        <v>11876.580000000002</v>
      </c>
      <c r="R24" s="20">
        <f t="shared" si="0"/>
        <v>144363.478</v>
      </c>
    </row>
    <row r="25" spans="1:18" x14ac:dyDescent="0.25">
      <c r="A25" s="39" t="s">
        <v>57</v>
      </c>
      <c r="B25" s="111">
        <v>160486.22</v>
      </c>
      <c r="C25" s="112"/>
      <c r="D25" s="40">
        <v>144059.49</v>
      </c>
      <c r="E25" s="23"/>
      <c r="F25" s="17">
        <v>9897.1500000000015</v>
      </c>
      <c r="G25" s="17">
        <v>11115.056</v>
      </c>
      <c r="H25" s="18">
        <v>11216.77</v>
      </c>
      <c r="I25" s="17">
        <v>4200</v>
      </c>
      <c r="J25" s="17">
        <v>22103.635000000002</v>
      </c>
      <c r="K25" s="17">
        <v>10779.977999999999</v>
      </c>
      <c r="L25" s="17">
        <v>23753.160000000003</v>
      </c>
      <c r="M25" s="17">
        <f>12218.86+4488.06</f>
        <v>16706.920000000002</v>
      </c>
      <c r="N25" s="17">
        <v>2878.63</v>
      </c>
      <c r="O25" s="19">
        <v>8663</v>
      </c>
      <c r="P25" s="19">
        <v>0</v>
      </c>
      <c r="Q25" s="17">
        <v>11876.580000000002</v>
      </c>
      <c r="R25" s="20">
        <f t="shared" si="0"/>
        <v>133190.87900000002</v>
      </c>
    </row>
    <row r="26" spans="1:18" x14ac:dyDescent="0.25">
      <c r="A26" s="48" t="s">
        <v>67</v>
      </c>
      <c r="B26" s="111">
        <v>0</v>
      </c>
      <c r="C26" s="112"/>
      <c r="D26" s="40">
        <f>1655.4+2800.33</f>
        <v>4455.7299999999996</v>
      </c>
      <c r="E26" s="23"/>
      <c r="F26" s="17"/>
      <c r="G26" s="17"/>
      <c r="H26" s="18"/>
      <c r="I26" s="17"/>
      <c r="J26" s="17"/>
      <c r="K26" s="17"/>
      <c r="L26" s="17"/>
      <c r="M26" s="17"/>
      <c r="N26" s="17"/>
      <c r="O26" s="19"/>
      <c r="P26" s="19"/>
      <c r="Q26" s="17"/>
      <c r="R26" s="20"/>
    </row>
    <row r="27" spans="1:18" x14ac:dyDescent="0.25">
      <c r="A27" s="48" t="s">
        <v>16</v>
      </c>
      <c r="B27" s="111">
        <v>0</v>
      </c>
      <c r="C27" s="112"/>
      <c r="D27" s="40">
        <f>1800+1800+1800+1800</f>
        <v>7200</v>
      </c>
      <c r="E27" s="23"/>
      <c r="F27" s="17"/>
      <c r="G27" s="17"/>
      <c r="H27" s="17"/>
      <c r="I27" s="17"/>
      <c r="J27" s="17"/>
      <c r="K27" s="17"/>
      <c r="L27" s="17"/>
      <c r="M27" s="17"/>
      <c r="N27" s="17"/>
      <c r="O27" s="19"/>
      <c r="P27" s="19"/>
      <c r="Q27" s="17"/>
      <c r="R27" s="20"/>
    </row>
    <row r="28" spans="1:18" x14ac:dyDescent="0.25">
      <c r="A28" s="48" t="s">
        <v>68</v>
      </c>
      <c r="B28" s="111">
        <v>0</v>
      </c>
      <c r="C28" s="112"/>
      <c r="D28" s="40">
        <v>0</v>
      </c>
      <c r="E28" s="23"/>
      <c r="F28" s="17"/>
      <c r="G28" s="17"/>
      <c r="H28" s="17"/>
      <c r="I28" s="17"/>
      <c r="J28" s="17"/>
      <c r="K28" s="17"/>
      <c r="L28" s="17"/>
      <c r="M28" s="17"/>
      <c r="N28" s="17"/>
      <c r="O28" s="19"/>
      <c r="P28" s="19"/>
      <c r="Q28" s="17"/>
      <c r="R28" s="20"/>
    </row>
    <row r="29" spans="1:18" ht="20.25" x14ac:dyDescent="0.25">
      <c r="A29" s="48" t="s">
        <v>12</v>
      </c>
      <c r="B29" s="111">
        <v>0</v>
      </c>
      <c r="C29" s="112"/>
      <c r="D29" s="40">
        <v>0</v>
      </c>
      <c r="E29" s="23"/>
      <c r="F29" s="17"/>
      <c r="G29" s="17"/>
      <c r="H29" s="17"/>
      <c r="I29" s="17"/>
      <c r="J29" s="17"/>
      <c r="K29" s="17"/>
      <c r="L29" s="17"/>
      <c r="M29" s="17"/>
      <c r="N29" s="17"/>
      <c r="O29" s="19"/>
      <c r="P29" s="19"/>
      <c r="Q29" s="17"/>
      <c r="R29" s="20"/>
    </row>
    <row r="30" spans="1:18" x14ac:dyDescent="0.25">
      <c r="A30" s="24" t="s">
        <v>1</v>
      </c>
      <c r="B30" s="126">
        <f>SUM(B14:B29)</f>
        <v>1788291.61</v>
      </c>
      <c r="C30" s="127"/>
      <c r="D30" s="25">
        <f>SUM(D14:D29)</f>
        <v>1637449.09</v>
      </c>
      <c r="E30" s="25"/>
      <c r="F30" s="25">
        <f t="shared" ref="F30:R30" si="1">SUM(F14:F29)</f>
        <v>118765.79999999999</v>
      </c>
      <c r="G30" s="25">
        <f t="shared" si="1"/>
        <v>133380.67199999999</v>
      </c>
      <c r="H30" s="25">
        <f t="shared" si="1"/>
        <v>134601.24000000002</v>
      </c>
      <c r="I30" s="25">
        <f t="shared" si="1"/>
        <v>29400</v>
      </c>
      <c r="J30" s="25">
        <f t="shared" si="1"/>
        <v>272957.89200000005</v>
      </c>
      <c r="K30" s="25">
        <f t="shared" si="1"/>
        <v>129359.73600000002</v>
      </c>
      <c r="L30" s="25">
        <f t="shared" si="1"/>
        <v>285037.92000000004</v>
      </c>
      <c r="M30" s="25">
        <f t="shared" si="1"/>
        <v>209566.77483000001</v>
      </c>
      <c r="N30" s="25">
        <f t="shared" si="1"/>
        <v>63772.799999999996</v>
      </c>
      <c r="O30" s="25">
        <f t="shared" si="1"/>
        <v>110950</v>
      </c>
      <c r="P30" s="25">
        <f t="shared" si="1"/>
        <v>234043</v>
      </c>
      <c r="Q30" s="25">
        <f t="shared" si="1"/>
        <v>142518.96000000002</v>
      </c>
      <c r="R30" s="26">
        <f t="shared" si="1"/>
        <v>1864354.7948300003</v>
      </c>
    </row>
    <row r="31" spans="1:18" x14ac:dyDescent="0.25">
      <c r="A31" s="41"/>
      <c r="B31" s="125"/>
      <c r="C31" s="1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 t="s">
        <v>58</v>
      </c>
      <c r="Q31" s="124">
        <f>E12+D30-R30</f>
        <v>-355324.13083000085</v>
      </c>
      <c r="R31" s="124"/>
    </row>
    <row r="32" spans="1:18" x14ac:dyDescent="0.25">
      <c r="A32" t="s">
        <v>17</v>
      </c>
      <c r="B32">
        <v>14277</v>
      </c>
      <c r="C32" t="s">
        <v>59</v>
      </c>
      <c r="F32" s="5"/>
    </row>
    <row r="33" spans="1:18" x14ac:dyDescent="0.25">
      <c r="A33" t="s">
        <v>18</v>
      </c>
      <c r="B33">
        <v>15810</v>
      </c>
      <c r="C33" t="s">
        <v>59</v>
      </c>
      <c r="K33" s="44" t="s">
        <v>25</v>
      </c>
      <c r="L33" s="44">
        <v>7720.42</v>
      </c>
      <c r="M33" s="44" t="s">
        <v>70</v>
      </c>
      <c r="N33" s="44">
        <v>5060.6873500000002</v>
      </c>
      <c r="O33" s="44" t="s">
        <v>71</v>
      </c>
      <c r="P33" s="44">
        <v>0</v>
      </c>
      <c r="Q33" s="45" t="s">
        <v>28</v>
      </c>
      <c r="R33" s="5"/>
    </row>
    <row r="34" spans="1:18" x14ac:dyDescent="0.25">
      <c r="A34" t="s">
        <v>19</v>
      </c>
      <c r="B34">
        <v>20162.939999999999</v>
      </c>
      <c r="C34" t="s">
        <v>24</v>
      </c>
      <c r="G34" s="5"/>
      <c r="K34" s="44" t="s">
        <v>3</v>
      </c>
      <c r="L34" s="44">
        <v>1982.27</v>
      </c>
      <c r="M34" s="44" t="s">
        <v>70</v>
      </c>
      <c r="N34" s="44">
        <v>2493.6426499999998</v>
      </c>
      <c r="O34" s="44" t="s">
        <v>71</v>
      </c>
      <c r="P34" s="44">
        <v>0</v>
      </c>
      <c r="Q34" s="45" t="s">
        <v>28</v>
      </c>
      <c r="R34" s="5"/>
    </row>
    <row r="35" spans="1:18" x14ac:dyDescent="0.25">
      <c r="A35" t="s">
        <v>20</v>
      </c>
      <c r="B35">
        <v>1008</v>
      </c>
      <c r="C35" t="s">
        <v>93</v>
      </c>
      <c r="I35" s="5"/>
      <c r="K35" s="44" t="s">
        <v>10</v>
      </c>
      <c r="L35" s="44">
        <v>15127.85</v>
      </c>
      <c r="M35" s="44" t="s">
        <v>70</v>
      </c>
      <c r="N35" s="44">
        <v>5704.29</v>
      </c>
      <c r="O35" s="44" t="s">
        <v>71</v>
      </c>
      <c r="P35" s="44">
        <v>0</v>
      </c>
      <c r="Q35" s="45" t="s">
        <v>28</v>
      </c>
      <c r="R35" s="5"/>
    </row>
    <row r="36" spans="1:18" x14ac:dyDescent="0.25">
      <c r="A36" t="s">
        <v>22</v>
      </c>
      <c r="B36">
        <v>800</v>
      </c>
      <c r="C36" t="s">
        <v>119</v>
      </c>
      <c r="E36" s="56"/>
      <c r="K36" s="44" t="s">
        <v>13</v>
      </c>
      <c r="L36" s="44">
        <v>9702.69</v>
      </c>
      <c r="M36" s="44" t="s">
        <v>70</v>
      </c>
      <c r="N36" s="44">
        <v>6891.97</v>
      </c>
      <c r="O36" s="44" t="s">
        <v>71</v>
      </c>
      <c r="P36" s="44">
        <v>0</v>
      </c>
      <c r="Q36" s="45" t="s">
        <v>28</v>
      </c>
      <c r="R36" s="5"/>
    </row>
    <row r="37" spans="1:18" x14ac:dyDescent="0.25">
      <c r="B37">
        <v>2000</v>
      </c>
      <c r="C37" t="s">
        <v>120</v>
      </c>
      <c r="G37" s="56"/>
      <c r="K37" s="44" t="s">
        <v>15</v>
      </c>
      <c r="L37" s="44">
        <v>11058.98</v>
      </c>
      <c r="M37" s="44" t="s">
        <v>70</v>
      </c>
      <c r="N37" s="44">
        <v>2855</v>
      </c>
      <c r="O37" s="44" t="s">
        <v>71</v>
      </c>
      <c r="P37" s="44">
        <v>0</v>
      </c>
      <c r="Q37" s="45" t="s">
        <v>28</v>
      </c>
      <c r="R37" s="5"/>
    </row>
    <row r="38" spans="1:18" x14ac:dyDescent="0.25">
      <c r="B38">
        <v>6836.23</v>
      </c>
      <c r="C38" t="s">
        <v>77</v>
      </c>
      <c r="F38" s="56"/>
      <c r="G38" s="56"/>
      <c r="K38" s="44" t="s">
        <v>17</v>
      </c>
      <c r="L38" s="44">
        <v>10433</v>
      </c>
      <c r="M38" s="44" t="s">
        <v>70</v>
      </c>
      <c r="N38" s="44">
        <v>5943.29918</v>
      </c>
      <c r="O38" s="44" t="s">
        <v>71</v>
      </c>
      <c r="P38" s="44">
        <v>0</v>
      </c>
      <c r="Q38" s="45" t="s">
        <v>28</v>
      </c>
      <c r="R38" s="5"/>
    </row>
    <row r="39" spans="1:18" x14ac:dyDescent="0.25">
      <c r="A39" t="s">
        <v>23</v>
      </c>
      <c r="B39">
        <v>2878.63</v>
      </c>
      <c r="C39" t="s">
        <v>123</v>
      </c>
      <c r="K39" s="44" t="s">
        <v>18</v>
      </c>
      <c r="L39" s="44">
        <v>4173.2</v>
      </c>
      <c r="M39" s="44" t="s">
        <v>70</v>
      </c>
      <c r="N39" s="44">
        <v>2301.9408199999998</v>
      </c>
      <c r="O39" s="44" t="s">
        <v>71</v>
      </c>
      <c r="P39" s="44">
        <v>0</v>
      </c>
      <c r="Q39" s="45" t="s">
        <v>28</v>
      </c>
      <c r="R39" s="5"/>
    </row>
    <row r="40" spans="1:18" x14ac:dyDescent="0.25">
      <c r="K40" s="44" t="s">
        <v>19</v>
      </c>
      <c r="L40" s="44">
        <v>16171.150000000001</v>
      </c>
      <c r="M40" s="44" t="s">
        <v>70</v>
      </c>
      <c r="N40" s="44">
        <v>6235.32</v>
      </c>
      <c r="O40" s="44" t="s">
        <v>71</v>
      </c>
      <c r="P40" s="44">
        <v>0</v>
      </c>
      <c r="Q40" s="45" t="s">
        <v>28</v>
      </c>
      <c r="R40" s="5"/>
    </row>
    <row r="41" spans="1:18" x14ac:dyDescent="0.25">
      <c r="C41" s="5"/>
      <c r="K41" s="44" t="s">
        <v>20</v>
      </c>
      <c r="L41" s="44">
        <v>42572.03</v>
      </c>
      <c r="M41" s="44" t="s">
        <v>70</v>
      </c>
      <c r="N41" s="44">
        <v>3785.73</v>
      </c>
      <c r="O41" s="44" t="s">
        <v>71</v>
      </c>
      <c r="P41" s="44">
        <v>0</v>
      </c>
      <c r="Q41" s="45" t="s">
        <v>28</v>
      </c>
    </row>
    <row r="42" spans="1:18" x14ac:dyDescent="0.25">
      <c r="K42" s="44" t="s">
        <v>21</v>
      </c>
      <c r="L42" s="44">
        <v>0</v>
      </c>
      <c r="M42" s="44" t="s">
        <v>70</v>
      </c>
      <c r="N42" s="44">
        <v>4122.4658300000001</v>
      </c>
      <c r="O42" s="44" t="s">
        <v>71</v>
      </c>
      <c r="P42" s="44">
        <v>0</v>
      </c>
      <c r="Q42" s="45" t="s">
        <v>28</v>
      </c>
    </row>
    <row r="43" spans="1:18" x14ac:dyDescent="0.25">
      <c r="K43" s="44" t="s">
        <v>22</v>
      </c>
      <c r="L43" s="44">
        <v>23893.68</v>
      </c>
      <c r="M43" s="44" t="s">
        <v>70</v>
      </c>
      <c r="N43" s="44">
        <v>4630.2389999999996</v>
      </c>
      <c r="O43" s="44" t="s">
        <v>71</v>
      </c>
      <c r="P43" s="44">
        <v>0</v>
      </c>
      <c r="Q43" s="45" t="s">
        <v>28</v>
      </c>
    </row>
    <row r="44" spans="1:18" x14ac:dyDescent="0.25">
      <c r="K44" s="44" t="s">
        <v>23</v>
      </c>
      <c r="L44" s="44">
        <v>12218.86</v>
      </c>
      <c r="M44" s="44" t="s">
        <v>70</v>
      </c>
      <c r="N44" s="44">
        <v>4488.0600000000004</v>
      </c>
      <c r="O44" s="44" t="s">
        <v>71</v>
      </c>
      <c r="P44" s="44">
        <v>0</v>
      </c>
      <c r="Q44" s="45" t="s">
        <v>28</v>
      </c>
    </row>
    <row r="45" spans="1:18" x14ac:dyDescent="0.25">
      <c r="L45" s="56"/>
      <c r="N45" s="56"/>
      <c r="P45" s="56"/>
      <c r="R45" s="67"/>
    </row>
  </sheetData>
  <mergeCells count="48">
    <mergeCell ref="Q31:R31"/>
    <mergeCell ref="B26:C26"/>
    <mergeCell ref="B27:C27"/>
    <mergeCell ref="B28:C28"/>
    <mergeCell ref="B29:C29"/>
    <mergeCell ref="B30:C30"/>
    <mergeCell ref="B31:C3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O9:P9"/>
    <mergeCell ref="A10:E10"/>
    <mergeCell ref="A11:E11"/>
    <mergeCell ref="F11:R11"/>
    <mergeCell ref="A12:D12"/>
    <mergeCell ref="B13:C13"/>
    <mergeCell ref="I6:I7"/>
    <mergeCell ref="J6:J7"/>
    <mergeCell ref="K6:K7"/>
    <mergeCell ref="L6:L7"/>
    <mergeCell ref="A9:D9"/>
    <mergeCell ref="F9:N9"/>
    <mergeCell ref="C6:C7"/>
    <mergeCell ref="D6:D7"/>
    <mergeCell ref="E6:E7"/>
    <mergeCell ref="F6:F7"/>
    <mergeCell ref="G6:G7"/>
    <mergeCell ref="H6:H7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M6:N6"/>
  </mergeCells>
  <pageMargins left="0.23958333333333334" right="6.25E-2" top="0.75" bottom="0.75" header="0.3" footer="0.3"/>
  <pageSetup paperSize="9" scale="87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Q63"/>
  <sheetViews>
    <sheetView topLeftCell="A52" zoomScaleNormal="100" workbookViewId="0">
      <selection activeCell="D84" sqref="D84"/>
    </sheetView>
  </sheetViews>
  <sheetFormatPr defaultRowHeight="15" x14ac:dyDescent="0.25"/>
  <cols>
    <col min="2" max="2" width="5.5703125" customWidth="1"/>
    <col min="4" max="4" width="5.85546875" customWidth="1"/>
    <col min="5" max="5" width="5.5703125" customWidth="1"/>
    <col min="13" max="13" width="6.42578125" customWidth="1"/>
  </cols>
  <sheetData>
    <row r="3" spans="1:17" ht="15.75" x14ac:dyDescent="0.25">
      <c r="A3" s="96" t="s">
        <v>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2"/>
    </row>
    <row r="4" spans="1:17" ht="45" x14ac:dyDescent="0.25">
      <c r="A4" s="3" t="s">
        <v>4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 t="s">
        <v>5</v>
      </c>
      <c r="P4" s="1" t="s">
        <v>6</v>
      </c>
      <c r="Q4" s="4" t="s">
        <v>7</v>
      </c>
    </row>
    <row r="5" spans="1:17" ht="76.5" x14ac:dyDescent="0.25">
      <c r="A5" s="6" t="s">
        <v>25</v>
      </c>
      <c r="B5" s="97" t="s">
        <v>75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53" t="s">
        <v>88</v>
      </c>
      <c r="P5" s="51">
        <v>0.04</v>
      </c>
      <c r="Q5" s="4" t="s">
        <v>96</v>
      </c>
    </row>
    <row r="6" spans="1:17" ht="38.25" x14ac:dyDescent="0.25">
      <c r="A6" s="6"/>
      <c r="B6" s="97" t="s">
        <v>87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53" t="s">
        <v>82</v>
      </c>
      <c r="P6" s="51">
        <v>0.4</v>
      </c>
      <c r="Q6" s="4"/>
    </row>
    <row r="7" spans="1:17" ht="38.25" x14ac:dyDescent="0.25">
      <c r="A7" s="6"/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O7" s="53" t="s">
        <v>91</v>
      </c>
      <c r="P7" s="51">
        <v>0.01</v>
      </c>
      <c r="Q7" s="4"/>
    </row>
    <row r="8" spans="1:17" ht="38.25" x14ac:dyDescent="0.25">
      <c r="A8" s="6"/>
      <c r="B8" s="97" t="s">
        <v>76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O8" s="53" t="s">
        <v>83</v>
      </c>
      <c r="P8" s="51">
        <v>4.2999999999999997E-2</v>
      </c>
      <c r="Q8" s="4"/>
    </row>
    <row r="9" spans="1:17" ht="25.5" x14ac:dyDescent="0.25">
      <c r="A9" s="6"/>
      <c r="B9" s="97" t="s">
        <v>97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53" t="s">
        <v>27</v>
      </c>
      <c r="P9" s="51">
        <v>0.02</v>
      </c>
      <c r="Q9" s="4"/>
    </row>
    <row r="10" spans="1:17" x14ac:dyDescent="0.25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 t="s">
        <v>9</v>
      </c>
      <c r="Q10" s="50">
        <v>8.9250000000000007</v>
      </c>
    </row>
    <row r="11" spans="1:17" ht="60" x14ac:dyDescent="0.25">
      <c r="A11" s="6" t="s">
        <v>25</v>
      </c>
      <c r="B11" s="97" t="s">
        <v>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53" t="s">
        <v>92</v>
      </c>
      <c r="P11" s="51">
        <v>1</v>
      </c>
      <c r="Q11" s="4" t="s">
        <v>98</v>
      </c>
    </row>
    <row r="12" spans="1:17" x14ac:dyDescent="0.2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 t="s">
        <v>9</v>
      </c>
      <c r="Q12" s="50">
        <v>2.004</v>
      </c>
    </row>
    <row r="13" spans="1:17" ht="45" x14ac:dyDescent="0.25">
      <c r="A13" s="6" t="s">
        <v>25</v>
      </c>
      <c r="B13" s="97" t="s">
        <v>100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53" t="s">
        <v>82</v>
      </c>
      <c r="P13" s="51">
        <v>0.2</v>
      </c>
      <c r="Q13" s="4" t="s">
        <v>99</v>
      </c>
    </row>
    <row r="14" spans="1:17" ht="30.75" customHeight="1" x14ac:dyDescent="0.25">
      <c r="A14" s="6"/>
      <c r="B14" s="97" t="s">
        <v>101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53" t="s">
        <v>102</v>
      </c>
      <c r="P14" s="51">
        <v>0.2</v>
      </c>
      <c r="Q14" s="4"/>
    </row>
    <row r="15" spans="1:17" ht="40.5" customHeight="1" x14ac:dyDescent="0.25">
      <c r="A15" s="6"/>
      <c r="B15" s="97" t="s">
        <v>78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53" t="s">
        <v>83</v>
      </c>
      <c r="P15" s="51">
        <v>3.0000000000000001E-3</v>
      </c>
      <c r="Q15" s="4"/>
    </row>
    <row r="16" spans="1:17" x14ac:dyDescent="0.25">
      <c r="A16" s="50" t="s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 t="s">
        <v>9</v>
      </c>
      <c r="Q16" s="50">
        <v>1.9830000000000001</v>
      </c>
    </row>
    <row r="17" spans="1:17" ht="90" x14ac:dyDescent="0.25">
      <c r="A17" s="6" t="s">
        <v>3</v>
      </c>
      <c r="B17" s="97" t="s">
        <v>29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53" t="s">
        <v>89</v>
      </c>
      <c r="P17" s="51">
        <v>0.01</v>
      </c>
      <c r="Q17" s="4" t="s">
        <v>103</v>
      </c>
    </row>
    <row r="18" spans="1:17" x14ac:dyDescent="0.25">
      <c r="A18" s="43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 t="s">
        <v>9</v>
      </c>
      <c r="Q18" s="43">
        <v>0.57599999999999996</v>
      </c>
    </row>
    <row r="19" spans="1:17" ht="60" x14ac:dyDescent="0.25">
      <c r="A19" s="6" t="s">
        <v>3</v>
      </c>
      <c r="B19" s="97" t="s">
        <v>29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53" t="s">
        <v>89</v>
      </c>
      <c r="P19" s="51">
        <v>0.01</v>
      </c>
      <c r="Q19" s="4" t="s">
        <v>104</v>
      </c>
    </row>
    <row r="20" spans="1:17" x14ac:dyDescent="0.25">
      <c r="A20" s="43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 t="s">
        <v>9</v>
      </c>
      <c r="Q20" s="43">
        <v>0.57599999999999996</v>
      </c>
    </row>
    <row r="21" spans="1:17" ht="45" x14ac:dyDescent="0.25">
      <c r="A21" s="6" t="s">
        <v>10</v>
      </c>
      <c r="B21" s="97" t="s">
        <v>14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53" t="s">
        <v>81</v>
      </c>
      <c r="P21" s="51">
        <v>1.3</v>
      </c>
      <c r="Q21" s="4" t="s">
        <v>105</v>
      </c>
    </row>
    <row r="22" spans="1:17" x14ac:dyDescent="0.25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 t="s">
        <v>9</v>
      </c>
      <c r="Q22" s="52">
        <v>79.861999999999995</v>
      </c>
    </row>
    <row r="23" spans="1:17" ht="45" customHeight="1" x14ac:dyDescent="0.25">
      <c r="A23" s="6" t="s">
        <v>13</v>
      </c>
      <c r="B23" s="97" t="s">
        <v>106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53" t="s">
        <v>82</v>
      </c>
      <c r="P23" s="51">
        <v>0.3</v>
      </c>
      <c r="Q23" s="4" t="s">
        <v>84</v>
      </c>
    </row>
    <row r="24" spans="1:17" x14ac:dyDescent="0.25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 t="s">
        <v>9</v>
      </c>
      <c r="Q24" s="55">
        <v>3.12</v>
      </c>
    </row>
    <row r="25" spans="1:17" ht="30" x14ac:dyDescent="0.25">
      <c r="A25" s="6" t="s">
        <v>15</v>
      </c>
      <c r="B25" s="97" t="s">
        <v>14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53" t="s">
        <v>81</v>
      </c>
      <c r="P25" s="51">
        <v>0.7</v>
      </c>
      <c r="Q25" s="4" t="s">
        <v>107</v>
      </c>
    </row>
    <row r="26" spans="1:17" x14ac:dyDescent="0.2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 t="s">
        <v>9</v>
      </c>
      <c r="Q26" s="27">
        <v>43.002000000000002</v>
      </c>
    </row>
    <row r="27" spans="1:17" ht="60" x14ac:dyDescent="0.25">
      <c r="A27" s="6" t="s">
        <v>15</v>
      </c>
      <c r="B27" s="97" t="s">
        <v>73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53" t="s">
        <v>83</v>
      </c>
      <c r="P27" s="51">
        <v>6.0000000000000001E-3</v>
      </c>
      <c r="Q27" s="4" t="s">
        <v>108</v>
      </c>
    </row>
    <row r="28" spans="1:17" ht="41.45" customHeight="1" x14ac:dyDescent="0.25">
      <c r="A28" s="6"/>
      <c r="B28" s="97" t="s">
        <v>79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53" t="s">
        <v>83</v>
      </c>
      <c r="P28" s="51">
        <v>1.4999999999999999E-2</v>
      </c>
      <c r="Q28" s="4"/>
    </row>
    <row r="29" spans="1:17" ht="34.9" customHeight="1" x14ac:dyDescent="0.25">
      <c r="A29" s="6"/>
      <c r="B29" s="97" t="s">
        <v>74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53" t="s">
        <v>92</v>
      </c>
      <c r="P29" s="51">
        <v>2</v>
      </c>
      <c r="Q29" s="4"/>
    </row>
    <row r="30" spans="1:17" x14ac:dyDescent="0.25">
      <c r="A30" s="27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 t="s">
        <v>9</v>
      </c>
      <c r="Q30" s="27">
        <v>7.5549999999999997</v>
      </c>
    </row>
    <row r="31" spans="1:17" ht="90" x14ac:dyDescent="0.25">
      <c r="A31" s="6" t="s">
        <v>15</v>
      </c>
      <c r="B31" s="97" t="s">
        <v>29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53" t="s">
        <v>89</v>
      </c>
      <c r="P31" s="51">
        <v>0.01</v>
      </c>
      <c r="Q31" s="4" t="s">
        <v>109</v>
      </c>
    </row>
    <row r="32" spans="1:17" x14ac:dyDescent="0.25">
      <c r="A32" s="27" t="s">
        <v>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 t="s">
        <v>9</v>
      </c>
      <c r="Q32" s="27">
        <v>0.58699999999999997</v>
      </c>
    </row>
    <row r="33" spans="1:17" ht="25.5" x14ac:dyDescent="0.25">
      <c r="A33" s="6" t="s">
        <v>17</v>
      </c>
      <c r="B33" s="97" t="s">
        <v>14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53" t="s">
        <v>81</v>
      </c>
      <c r="P33" s="51">
        <v>1.5</v>
      </c>
      <c r="Q33" s="4" t="s">
        <v>110</v>
      </c>
    </row>
    <row r="34" spans="1:17" x14ac:dyDescent="0.25">
      <c r="A34" s="28" t="s">
        <v>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 t="s">
        <v>9</v>
      </c>
      <c r="Q34" s="28">
        <v>92.156000000000006</v>
      </c>
    </row>
    <row r="35" spans="1:17" ht="105" x14ac:dyDescent="0.25">
      <c r="A35" s="6" t="s">
        <v>17</v>
      </c>
      <c r="B35" s="97" t="s">
        <v>112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53" t="s">
        <v>89</v>
      </c>
      <c r="P35" s="51">
        <v>0.02</v>
      </c>
      <c r="Q35" s="4" t="s">
        <v>111</v>
      </c>
    </row>
    <row r="36" spans="1:17" x14ac:dyDescent="0.25">
      <c r="A36" s="28" t="s">
        <v>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 t="s">
        <v>9</v>
      </c>
      <c r="Q36" s="28">
        <v>0.58699999999999997</v>
      </c>
    </row>
    <row r="37" spans="1:17" ht="25.5" x14ac:dyDescent="0.25">
      <c r="A37" s="6" t="s">
        <v>18</v>
      </c>
      <c r="B37" s="97" t="s">
        <v>14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53" t="s">
        <v>81</v>
      </c>
      <c r="P37" s="51">
        <v>0.3</v>
      </c>
      <c r="Q37" s="4" t="s">
        <v>113</v>
      </c>
    </row>
    <row r="38" spans="1:17" x14ac:dyDescent="0.25">
      <c r="A38" s="46" t="s">
        <v>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 t="s">
        <v>9</v>
      </c>
      <c r="Q38" s="46">
        <v>18.436</v>
      </c>
    </row>
    <row r="39" spans="1:17" ht="38.25" x14ac:dyDescent="0.25">
      <c r="A39" s="6" t="s">
        <v>18</v>
      </c>
      <c r="B39" s="97" t="s">
        <v>86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53" t="s">
        <v>83</v>
      </c>
      <c r="P39" s="51">
        <v>9.3000000000000007</v>
      </c>
      <c r="Q39" s="4"/>
    </row>
    <row r="40" spans="1:17" x14ac:dyDescent="0.25">
      <c r="A40" s="46" t="s">
        <v>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 t="s">
        <v>9</v>
      </c>
      <c r="Q40" s="46">
        <v>30.285</v>
      </c>
    </row>
    <row r="41" spans="1:17" ht="75" x14ac:dyDescent="0.25">
      <c r="A41" s="6" t="s">
        <v>19</v>
      </c>
      <c r="B41" s="97" t="s">
        <v>87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53" t="s">
        <v>82</v>
      </c>
      <c r="P41" s="51">
        <v>3</v>
      </c>
      <c r="Q41" s="4" t="s">
        <v>114</v>
      </c>
    </row>
    <row r="42" spans="1:17" ht="38.25" x14ac:dyDescent="0.25">
      <c r="A42" s="6"/>
      <c r="B42" s="97" t="s">
        <v>76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53" t="s">
        <v>83</v>
      </c>
      <c r="P42" s="51">
        <v>6.7000000000000004E-2</v>
      </c>
      <c r="Q42" s="4"/>
    </row>
    <row r="43" spans="1:17" ht="25.5" x14ac:dyDescent="0.25">
      <c r="A43" s="6"/>
      <c r="B43" s="97" t="s">
        <v>97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53" t="s">
        <v>27</v>
      </c>
      <c r="P43" s="51">
        <v>0.01</v>
      </c>
      <c r="Q43" s="4"/>
    </row>
    <row r="44" spans="1:17" x14ac:dyDescent="0.25">
      <c r="A44" s="47" t="s">
        <v>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 t="s">
        <v>9</v>
      </c>
      <c r="Q44" s="47">
        <v>28.012</v>
      </c>
    </row>
    <row r="45" spans="1:17" ht="30" x14ac:dyDescent="0.25">
      <c r="A45" s="6" t="s">
        <v>19</v>
      </c>
      <c r="B45" s="97" t="s">
        <v>115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53" t="s">
        <v>92</v>
      </c>
      <c r="P45" s="51">
        <v>2</v>
      </c>
      <c r="Q45" s="4" t="s">
        <v>72</v>
      </c>
    </row>
    <row r="46" spans="1:17" x14ac:dyDescent="0.25">
      <c r="A46" s="47" t="s">
        <v>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 t="s">
        <v>9</v>
      </c>
      <c r="Q46" s="47">
        <v>9.8810000000000002</v>
      </c>
    </row>
    <row r="47" spans="1:17" ht="45" x14ac:dyDescent="0.25">
      <c r="A47" s="6" t="s">
        <v>19</v>
      </c>
      <c r="B47" s="97" t="s">
        <v>79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53" t="s">
        <v>83</v>
      </c>
      <c r="P47" s="51">
        <v>5.0000000000000001E-3</v>
      </c>
      <c r="Q47" s="4" t="s">
        <v>116</v>
      </c>
    </row>
    <row r="48" spans="1:17" ht="35.25" customHeight="1" x14ac:dyDescent="0.25">
      <c r="A48" s="6"/>
      <c r="B48" s="97" t="s">
        <v>74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53" t="s">
        <v>92</v>
      </c>
      <c r="P48" s="51">
        <v>3</v>
      </c>
      <c r="Q48" s="4"/>
    </row>
    <row r="49" spans="1:17" x14ac:dyDescent="0.25">
      <c r="A49" s="47" t="s">
        <v>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 t="s">
        <v>9</v>
      </c>
      <c r="Q49" s="47">
        <v>6.9349999999999996</v>
      </c>
    </row>
    <row r="50" spans="1:17" ht="77.25" customHeight="1" x14ac:dyDescent="0.25">
      <c r="A50" s="6" t="s">
        <v>21</v>
      </c>
      <c r="B50" s="97" t="s">
        <v>29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9"/>
      <c r="O50" s="53" t="s">
        <v>89</v>
      </c>
      <c r="P50" s="51">
        <v>0.01</v>
      </c>
      <c r="Q50" s="4" t="s">
        <v>117</v>
      </c>
    </row>
    <row r="51" spans="1:17" x14ac:dyDescent="0.25">
      <c r="A51" s="7" t="s">
        <v>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 t="s">
        <v>9</v>
      </c>
      <c r="Q51" s="7">
        <v>0.58699999999999997</v>
      </c>
    </row>
    <row r="52" spans="1:17" ht="30" x14ac:dyDescent="0.25">
      <c r="A52" s="6" t="s">
        <v>22</v>
      </c>
      <c r="B52" s="97" t="s">
        <v>11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53" t="s">
        <v>89</v>
      </c>
      <c r="P52" s="51">
        <v>0.02</v>
      </c>
      <c r="Q52" s="4" t="s">
        <v>118</v>
      </c>
    </row>
    <row r="53" spans="1:17" x14ac:dyDescent="0.25">
      <c r="A53" s="49" t="s">
        <v>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 t="s">
        <v>9</v>
      </c>
      <c r="Q53" s="49">
        <v>1.2609999999999999</v>
      </c>
    </row>
    <row r="54" spans="1:17" ht="38.25" x14ac:dyDescent="0.25">
      <c r="A54" s="6" t="s">
        <v>23</v>
      </c>
      <c r="B54" s="97" t="s">
        <v>87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53" t="s">
        <v>82</v>
      </c>
      <c r="P54" s="51">
        <v>0.2</v>
      </c>
      <c r="Q54" s="4" t="s">
        <v>121</v>
      </c>
    </row>
    <row r="55" spans="1:17" ht="38.25" x14ac:dyDescent="0.25">
      <c r="A55" s="6"/>
      <c r="B55" s="97" t="s">
        <v>90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53" t="s">
        <v>91</v>
      </c>
      <c r="P55" s="51">
        <v>0.01</v>
      </c>
      <c r="Q55" s="4"/>
    </row>
    <row r="56" spans="1:17" ht="38.25" x14ac:dyDescent="0.25">
      <c r="A56" s="6"/>
      <c r="B56" s="97" t="s">
        <v>76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53" t="s">
        <v>83</v>
      </c>
      <c r="P56" s="51">
        <v>3.7999999999999999E-2</v>
      </c>
      <c r="Q56" s="4"/>
    </row>
    <row r="57" spans="1:17" ht="25.5" x14ac:dyDescent="0.25">
      <c r="A57" s="6"/>
      <c r="B57" s="97" t="s">
        <v>122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53" t="s">
        <v>27</v>
      </c>
      <c r="P57" s="51">
        <v>0.02</v>
      </c>
      <c r="Q57" s="4"/>
    </row>
    <row r="58" spans="1:17" x14ac:dyDescent="0.25">
      <c r="A58" s="8" t="s">
        <v>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 t="s">
        <v>9</v>
      </c>
      <c r="Q58" s="8">
        <v>8.6630000000000003</v>
      </c>
    </row>
    <row r="59" spans="1:17" ht="14.45" x14ac:dyDescent="0.3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x14ac:dyDescent="0.25">
      <c r="G60" s="29" t="s">
        <v>60</v>
      </c>
    </row>
    <row r="63" spans="1:17" x14ac:dyDescent="0.25">
      <c r="G63" s="29" t="s">
        <v>61</v>
      </c>
      <c r="H63" s="29" t="s">
        <v>62</v>
      </c>
    </row>
  </sheetData>
  <mergeCells count="36">
    <mergeCell ref="B48:N48"/>
    <mergeCell ref="B42:N42"/>
    <mergeCell ref="B43:N43"/>
    <mergeCell ref="B33:N33"/>
    <mergeCell ref="B45:N45"/>
    <mergeCell ref="B41:N41"/>
    <mergeCell ref="B39:N39"/>
    <mergeCell ref="B25:N25"/>
    <mergeCell ref="B37:N37"/>
    <mergeCell ref="B35:N35"/>
    <mergeCell ref="B47:N47"/>
    <mergeCell ref="B31:N31"/>
    <mergeCell ref="B27:N27"/>
    <mergeCell ref="B28:N28"/>
    <mergeCell ref="B29:N29"/>
    <mergeCell ref="B50:N50"/>
    <mergeCell ref="B21:N21"/>
    <mergeCell ref="A3:P3"/>
    <mergeCell ref="B4:N4"/>
    <mergeCell ref="B5:N5"/>
    <mergeCell ref="B6:N6"/>
    <mergeCell ref="B7:N7"/>
    <mergeCell ref="B8:N8"/>
    <mergeCell ref="B9:N9"/>
    <mergeCell ref="B17:N17"/>
    <mergeCell ref="B13:N13"/>
    <mergeCell ref="B14:N14"/>
    <mergeCell ref="B15:N15"/>
    <mergeCell ref="B11:N11"/>
    <mergeCell ref="B19:N19"/>
    <mergeCell ref="B23:N23"/>
    <mergeCell ref="B54:N54"/>
    <mergeCell ref="B55:N55"/>
    <mergeCell ref="B56:N56"/>
    <mergeCell ref="B57:N57"/>
    <mergeCell ref="B52:N52"/>
  </mergeCells>
  <pageMargins left="0.29166666666666669" right="3.125E-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работы2023</vt:lpstr>
      <vt:lpstr>'2023'!Область_печати</vt:lpstr>
      <vt:lpstr>работы2023!Область_печати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2024-02-13T07:30:08Z</dcterms:modified>
</cp:coreProperties>
</file>