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2225" windowHeight="4395" firstSheet="1" activeTab="1"/>
  </bookViews>
  <sheets>
    <sheet name="Лист3" sheetId="1" state="hidden" r:id="rId1"/>
    <sheet name="2023" sheetId="2" r:id="rId2"/>
    <sheet name="работы2023" sheetId="3" r:id="rId3"/>
  </sheets>
  <definedNames>
    <definedName name="_xlnm.Print_Area" localSheetId="1">'2023'!$K$31:$R$44</definedName>
    <definedName name="_xlnm.Print_Area" localSheetId="2">'работы2023'!$A$2:$Q$35</definedName>
  </definedNames>
  <calcPr fullCalcOnLoad="1"/>
</workbook>
</file>

<file path=xl/comments2.xml><?xml version="1.0" encoding="utf-8"?>
<comments xmlns="http://schemas.openxmlformats.org/spreadsheetml/2006/main">
  <authors>
    <author>User</author>
    <author>Елена</author>
  </authors>
  <commentList>
    <comment ref="N1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1500-замена элемента питания ВЭПс</t>
        </r>
      </text>
    </comment>
    <comment ref="N1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5520,44-покос</t>
        </r>
      </text>
    </comment>
    <comment ref="J19" authorId="1">
      <text>
        <r>
          <rPr>
            <sz val="9"/>
            <rFont val="Tahoma"/>
            <family val="2"/>
          </rPr>
          <t xml:space="preserve">
9579,07-компенсация при расчете</t>
        </r>
      </text>
    </comment>
    <comment ref="N2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6113,2-покос</t>
        </r>
      </text>
    </comment>
    <comment ref="G2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3131-компенсация при расчете</t>
        </r>
      </text>
    </comment>
    <comment ref="N2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3200-покраска 4х задвижек</t>
        </r>
      </text>
    </comment>
    <comment ref="G2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повышение з/п</t>
        </r>
      </text>
    </comment>
    <comment ref="N25" authorId="1">
      <text>
        <r>
          <rPr>
            <b/>
            <sz val="9"/>
            <rFont val="Tahoma"/>
            <family val="2"/>
          </rPr>
          <t>Елена:</t>
        </r>
        <r>
          <rPr>
            <sz val="9"/>
            <rFont val="Tahoma"/>
            <family val="2"/>
          </rPr>
          <t xml:space="preserve">
3071,30
-технич.обслуживание и ремонт внутридом.газового оборуд.</t>
        </r>
      </text>
    </comment>
  </commentList>
</comments>
</file>

<file path=xl/sharedStrings.xml><?xml version="1.0" encoding="utf-8"?>
<sst xmlns="http://schemas.openxmlformats.org/spreadsheetml/2006/main" count="185" uniqueCount="98">
  <si>
    <t>Содержание</t>
  </si>
  <si>
    <t>июль</t>
  </si>
  <si>
    <t>итого</t>
  </si>
  <si>
    <t>август</t>
  </si>
  <si>
    <t>ремонт</t>
  </si>
  <si>
    <t>апрель</t>
  </si>
  <si>
    <t>май</t>
  </si>
  <si>
    <t>июнь</t>
  </si>
  <si>
    <t>Месяц</t>
  </si>
  <si>
    <t>ед. изм.</t>
  </si>
  <si>
    <t>кол-во</t>
  </si>
  <si>
    <t>ИТОГО</t>
  </si>
  <si>
    <t>тыс.руб.</t>
  </si>
  <si>
    <t>февраль</t>
  </si>
  <si>
    <t>Разборка трубопроводов из водогазопроводных труб диаметром: до 32 мм</t>
  </si>
  <si>
    <t>январь</t>
  </si>
  <si>
    <t>сентябрь</t>
  </si>
  <si>
    <t>Гидравлическое испытание трубопроводов систем отопления, водопровода и горячего водоснабжения диаметром: до 50 мм</t>
  </si>
  <si>
    <t>Ремонт отдельными местами рулонного покрытия с промазкой: битумными составами с заменой 1 слоя</t>
  </si>
  <si>
    <t>октябрь</t>
  </si>
  <si>
    <t>ноябрь</t>
  </si>
  <si>
    <t>декабрь</t>
  </si>
  <si>
    <t>март</t>
  </si>
  <si>
    <t>100 сгонов</t>
  </si>
  <si>
    <t>Прокладка трубопроводов водоснабжения из напорных полиэтиленовых труб низкого давления среднего типа наружным диаметром: 32 мм</t>
  </si>
  <si>
    <t>Место провед-я работ</t>
  </si>
  <si>
    <t>ИТОГО:</t>
  </si>
  <si>
    <t>долг</t>
  </si>
  <si>
    <t>Ремонт освещения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</si>
  <si>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</si>
  <si>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</si>
  <si>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</si>
  <si>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</si>
  <si>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</si>
  <si>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</si>
  <si>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</si>
  <si>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</si>
  <si>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</si>
  <si>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>работы по содержанию помещений, входящих в состав общего имущества, уборка подъездов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</si>
  <si>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</si>
  <si>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</si>
  <si>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</si>
  <si>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</si>
  <si>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</si>
  <si>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</si>
  <si>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</si>
  <si>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</si>
  <si>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</si>
  <si>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</si>
  <si>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</si>
  <si>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</si>
  <si>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</si>
  <si>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</si>
  <si>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</si>
  <si>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</si>
  <si>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</si>
  <si>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</si>
  <si>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покос</t>
  </si>
  <si>
    <t>Генеральный директор ООО " Георгиевск-ЖЭУ"_________________________      Никишина И.М.</t>
  </si>
  <si>
    <t>Принял:</t>
  </si>
  <si>
    <t>___________________________________</t>
  </si>
  <si>
    <t>начислено</t>
  </si>
  <si>
    <t xml:space="preserve"> управле-ние</t>
  </si>
  <si>
    <t>оплата коммунальных ресурсов на содержание ОДИ</t>
  </si>
  <si>
    <t>1 полугодие</t>
  </si>
  <si>
    <t>услуги сторонних организаций, разовые работы</t>
  </si>
  <si>
    <t>х/в</t>
  </si>
  <si>
    <t>г/в</t>
  </si>
  <si>
    <t>эл-во</t>
  </si>
  <si>
    <t>серди</t>
  </si>
  <si>
    <t>Установка вентилей, задвижек, затворов, клапанов обратных, кранов проходных на трубопроводах из стальных труб диаметром: до 50 мм</t>
  </si>
  <si>
    <t>Работы по уборке придомовой территории</t>
  </si>
  <si>
    <t>общехозяйственные расходы</t>
  </si>
  <si>
    <t>100 шт.</t>
  </si>
  <si>
    <t>Установка счетчиков (водомеров) диаметром: до 40 мм</t>
  </si>
  <si>
    <t>1 счетчик (водомер)</t>
  </si>
  <si>
    <t>100 м трубопровода</t>
  </si>
  <si>
    <t>100 м2 покрытия</t>
  </si>
  <si>
    <t>1 шт.</t>
  </si>
  <si>
    <t>Смена сгонов у трубопроводов диаметром: до 32 мм</t>
  </si>
  <si>
    <t>Установка вентилей, задвижек, затворов, клапанов обратных, кранов проходных на трубопроводах из стальных труб диаметром: до 20 мм</t>
  </si>
  <si>
    <t>Перечень выполненных работ по сметам за 2023 год по дому Калинина 131А</t>
  </si>
  <si>
    <t>Информация о доходах и расходах по дому __Калинина 131 А__на 2023год.</t>
  </si>
  <si>
    <t>замена элемента питания ВЭПс</t>
  </si>
  <si>
    <t xml:space="preserve"> кв.56(ремонт стояка Г/В)</t>
  </si>
  <si>
    <t>Труба соединительная(гибо)25мм</t>
  </si>
  <si>
    <t>шт.</t>
  </si>
  <si>
    <t>водомер ХВС</t>
  </si>
  <si>
    <t xml:space="preserve"> кв.29</t>
  </si>
  <si>
    <t>сбросник на г/в</t>
  </si>
  <si>
    <t>4 под. Ремонт стояка г/в</t>
  </si>
  <si>
    <t>покраска 4х задвижек</t>
  </si>
  <si>
    <t xml:space="preserve"> кв.13(ремонт вводного автомата)</t>
  </si>
  <si>
    <t>кв.34(восстановление отгоревшего нуля)</t>
  </si>
  <si>
    <t>2 под стояк.отопления</t>
  </si>
  <si>
    <t>для домофона</t>
  </si>
  <si>
    <t>Ремонт групповых щитков на лестничной клетке со сменой автоматов</t>
  </si>
  <si>
    <t>технич.обслуживание и ремонт внутридом.газового оборуд.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</si>
</sst>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р_."/>
    <numFmt numFmtId="175" formatCode="0.000"/>
    <numFmt numFmtId="176" formatCode="#,##0.000_р_."/>
    <numFmt numFmtId="177" formatCode="0.0000"/>
    <numFmt numFmtId="178" formatCode="#,##0.0_р_."/>
    <numFmt numFmtId="179" formatCode="#,##0_р_.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0_р_."/>
    <numFmt numFmtId="186" formatCode="#,##0&quot;р.&quot;"/>
    <numFmt numFmtId="187" formatCode="#,##0.00000_р_."/>
    <numFmt numFmtId="188" formatCode="#,##0.000000_р_."/>
  </numFmts>
  <fonts count="49">
    <font>
      <sz val="10"/>
      <name val="Arial Cyr"/>
      <family val="0"/>
    </font>
    <font>
      <sz val="8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sz val="7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92D69A"/>
        <bgColor indexed="64"/>
      </patternFill>
    </fill>
    <fill>
      <patternFill patternType="solid">
        <fgColor rgb="FFEA977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10" xfId="0" applyBorder="1" applyAlignment="1">
      <alignment/>
    </xf>
    <xf numFmtId="174" fontId="1" fillId="0" borderId="0" xfId="0" applyNumberFormat="1" applyFont="1" applyFill="1" applyBorder="1" applyAlignment="1">
      <alignment/>
    </xf>
    <xf numFmtId="174" fontId="0" fillId="0" borderId="0" xfId="0" applyNumberFormat="1" applyAlignment="1">
      <alignment/>
    </xf>
    <xf numFmtId="0" fontId="0" fillId="6" borderId="0" xfId="0" applyFill="1" applyAlignment="1">
      <alignment/>
    </xf>
    <xf numFmtId="4" fontId="0" fillId="0" borderId="0" xfId="0" applyNumberFormat="1" applyAlignment="1">
      <alignment/>
    </xf>
    <xf numFmtId="0" fontId="4" fillId="32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4" borderId="11" xfId="0" applyFont="1" applyFill="1" applyBorder="1" applyAlignment="1">
      <alignment/>
    </xf>
    <xf numFmtId="0" fontId="0" fillId="34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5" fillId="34" borderId="11" xfId="0" applyNumberFormat="1" applyFont="1" applyFill="1" applyBorder="1" applyAlignment="1">
      <alignment/>
    </xf>
    <xf numFmtId="2" fontId="5" fillId="0" borderId="13" xfId="0" applyNumberFormat="1" applyFont="1" applyBorder="1" applyAlignment="1">
      <alignment horizontal="center" vertical="top" wrapText="1"/>
    </xf>
    <xf numFmtId="2" fontId="1" fillId="7" borderId="13" xfId="0" applyNumberFormat="1" applyFont="1" applyFill="1" applyBorder="1" applyAlignment="1">
      <alignment horizontal="center" vertical="top" wrapText="1"/>
    </xf>
    <xf numFmtId="2" fontId="1" fillId="13" borderId="14" xfId="0" applyNumberFormat="1" applyFont="1" applyFill="1" applyBorder="1" applyAlignment="1">
      <alignment horizontal="center" vertical="top" wrapText="1"/>
    </xf>
    <xf numFmtId="17" fontId="6" fillId="35" borderId="10" xfId="0" applyNumberFormat="1" applyFont="1" applyFill="1" applyBorder="1" applyAlignment="1">
      <alignment horizontal="left"/>
    </xf>
    <xf numFmtId="174" fontId="1" fillId="13" borderId="10" xfId="0" applyNumberFormat="1" applyFont="1" applyFill="1" applyBorder="1" applyAlignment="1">
      <alignment/>
    </xf>
    <xf numFmtId="174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17" fontId="6" fillId="12" borderId="10" xfId="0" applyNumberFormat="1" applyFont="1" applyFill="1" applyBorder="1" applyAlignment="1">
      <alignment horizontal="left" wrapText="1"/>
    </xf>
    <xf numFmtId="0" fontId="6" fillId="36" borderId="10" xfId="0" applyFont="1" applyFill="1" applyBorder="1" applyAlignment="1">
      <alignment/>
    </xf>
    <xf numFmtId="174" fontId="1" fillId="36" borderId="10" xfId="0" applyNumberFormat="1" applyFont="1" applyFill="1" applyBorder="1" applyAlignment="1">
      <alignment/>
    </xf>
    <xf numFmtId="4" fontId="5" fillId="36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4" fontId="8" fillId="0" borderId="0" xfId="0" applyNumberFormat="1" applyFont="1" applyFill="1" applyBorder="1" applyAlignment="1">
      <alignment/>
    </xf>
    <xf numFmtId="174" fontId="1" fillId="9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74" fontId="9" fillId="7" borderId="10" xfId="0" applyNumberFormat="1" applyFont="1" applyFill="1" applyBorder="1" applyAlignment="1">
      <alignment/>
    </xf>
    <xf numFmtId="174" fontId="9" fillId="36" borderId="10" xfId="0" applyNumberFormat="1" applyFont="1" applyFill="1" applyBorder="1" applyAlignment="1">
      <alignment/>
    </xf>
    <xf numFmtId="2" fontId="1" fillId="0" borderId="13" xfId="0" applyNumberFormat="1" applyFont="1" applyBorder="1" applyAlignment="1">
      <alignment vertical="top" textRotation="90" wrapText="1"/>
    </xf>
    <xf numFmtId="0" fontId="0" fillId="34" borderId="10" xfId="0" applyFont="1" applyFill="1" applyBorder="1" applyAlignment="1">
      <alignment horizontal="center" wrapText="1"/>
    </xf>
    <xf numFmtId="0" fontId="1" fillId="37" borderId="15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4" fontId="9" fillId="37" borderId="10" xfId="0" applyNumberFormat="1" applyFont="1" applyFill="1" applyBorder="1" applyAlignment="1">
      <alignment/>
    </xf>
    <xf numFmtId="174" fontId="1" fillId="9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 horizontal="center"/>
    </xf>
    <xf numFmtId="4" fontId="9" fillId="34" borderId="10" xfId="0" applyNumberFormat="1" applyFont="1" applyFill="1" applyBorder="1" applyAlignment="1">
      <alignment/>
    </xf>
    <xf numFmtId="174" fontId="9" fillId="13" borderId="10" xfId="0" applyNumberFormat="1" applyFont="1" applyFill="1" applyBorder="1" applyAlignment="1">
      <alignment/>
    </xf>
    <xf numFmtId="174" fontId="1" fillId="13" borderId="0" xfId="0" applyNumberFormat="1" applyFont="1" applyFill="1" applyBorder="1" applyAlignment="1">
      <alignment/>
    </xf>
    <xf numFmtId="174" fontId="1" fillId="13" borderId="0" xfId="0" applyNumberFormat="1" applyFont="1" applyFill="1" applyBorder="1" applyAlignment="1">
      <alignment horizontal="center"/>
    </xf>
    <xf numFmtId="0" fontId="4" fillId="13" borderId="0" xfId="0" applyFont="1" applyFill="1" applyAlignment="1">
      <alignment/>
    </xf>
    <xf numFmtId="0" fontId="4" fillId="38" borderId="0" xfId="0" applyFont="1" applyFill="1" applyAlignment="1">
      <alignment/>
    </xf>
    <xf numFmtId="0" fontId="4" fillId="39" borderId="0" xfId="0" applyFont="1" applyFill="1" applyAlignment="1">
      <alignment/>
    </xf>
    <xf numFmtId="0" fontId="10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4" fillId="40" borderId="0" xfId="0" applyFont="1" applyFill="1" applyAlignment="1">
      <alignment/>
    </xf>
    <xf numFmtId="175" fontId="4" fillId="13" borderId="0" xfId="0" applyNumberFormat="1" applyFont="1" applyFill="1" applyAlignment="1">
      <alignment/>
    </xf>
    <xf numFmtId="0" fontId="12" fillId="36" borderId="16" xfId="0" applyNumberFormat="1" applyFont="1" applyFill="1" applyBorder="1" applyAlignment="1">
      <alignment wrapText="1"/>
    </xf>
    <xf numFmtId="2" fontId="1" fillId="36" borderId="14" xfId="0" applyNumberFormat="1" applyFont="1" applyFill="1" applyBorder="1" applyAlignment="1">
      <alignment horizontal="center" vertical="top"/>
    </xf>
    <xf numFmtId="2" fontId="1" fillId="36" borderId="17" xfId="0" applyNumberFormat="1" applyFont="1" applyFill="1" applyBorder="1" applyAlignment="1">
      <alignment horizontal="center" vertical="top"/>
    </xf>
    <xf numFmtId="4" fontId="6" fillId="36" borderId="10" xfId="0" applyNumberFormat="1" applyFont="1" applyFill="1" applyBorder="1" applyAlignment="1">
      <alignment horizontal="center"/>
    </xf>
    <xf numFmtId="2" fontId="5" fillId="36" borderId="13" xfId="0" applyNumberFormat="1" applyFont="1" applyFill="1" applyBorder="1" applyAlignment="1">
      <alignment horizontal="center" vertical="top" wrapText="1"/>
    </xf>
    <xf numFmtId="2" fontId="1" fillId="36" borderId="10" xfId="0" applyNumberFormat="1" applyFont="1" applyFill="1" applyBorder="1" applyAlignment="1">
      <alignment horizontal="right" vertical="top" wrapText="1"/>
    </xf>
    <xf numFmtId="2" fontId="5" fillId="36" borderId="10" xfId="0" applyNumberFormat="1" applyFont="1" applyFill="1" applyBorder="1" applyAlignment="1">
      <alignment vertical="top" wrapText="1"/>
    </xf>
    <xf numFmtId="2" fontId="0" fillId="13" borderId="16" xfId="0" applyNumberFormat="1" applyFont="1" applyFill="1" applyBorder="1" applyAlignment="1">
      <alignment horizontal="center" vertical="top" wrapText="1"/>
    </xf>
    <xf numFmtId="2" fontId="1" fillId="13" borderId="18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0" fontId="4" fillId="41" borderId="0" xfId="0" applyFont="1" applyFill="1" applyAlignment="1">
      <alignment/>
    </xf>
    <xf numFmtId="174" fontId="1" fillId="0" borderId="0" xfId="0" applyNumberFormat="1" applyFont="1" applyAlignment="1">
      <alignment/>
    </xf>
    <xf numFmtId="2" fontId="0" fillId="0" borderId="16" xfId="0" applyNumberFormat="1" applyBorder="1" applyAlignment="1">
      <alignment horizontal="left" wrapText="1"/>
    </xf>
    <xf numFmtId="2" fontId="0" fillId="0" borderId="18" xfId="0" applyNumberFormat="1" applyBorder="1" applyAlignment="1">
      <alignment horizontal="left" wrapText="1"/>
    </xf>
    <xf numFmtId="2" fontId="0" fillId="0" borderId="15" xfId="0" applyNumberFormat="1" applyBorder="1" applyAlignment="1">
      <alignment horizontal="left" wrapText="1"/>
    </xf>
    <xf numFmtId="2" fontId="0" fillId="0" borderId="16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6" borderId="0" xfId="0" applyNumberFormat="1" applyFont="1" applyFill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74" fontId="8" fillId="0" borderId="19" xfId="0" applyNumberFormat="1" applyFont="1" applyFill="1" applyBorder="1" applyAlignment="1">
      <alignment horizontal="center"/>
    </xf>
    <xf numFmtId="2" fontId="0" fillId="13" borderId="16" xfId="0" applyNumberFormat="1" applyFont="1" applyFill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2" fontId="1" fillId="0" borderId="18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0" fontId="0" fillId="7" borderId="16" xfId="0" applyFont="1" applyFill="1" applyBorder="1" applyAlignment="1">
      <alignment horizontal="center" wrapText="1"/>
    </xf>
    <xf numFmtId="0" fontId="0" fillId="7" borderId="18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0" fontId="48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left" wrapText="1"/>
    </xf>
    <xf numFmtId="2" fontId="5" fillId="0" borderId="21" xfId="0" applyNumberFormat="1" applyFont="1" applyBorder="1" applyAlignment="1">
      <alignment horizontal="left" wrapText="1"/>
    </xf>
    <xf numFmtId="2" fontId="5" fillId="0" borderId="22" xfId="0" applyNumberFormat="1" applyFont="1" applyBorder="1" applyAlignment="1">
      <alignment horizontal="left" wrapText="1"/>
    </xf>
    <xf numFmtId="2" fontId="5" fillId="0" borderId="17" xfId="0" applyNumberFormat="1" applyFont="1" applyBorder="1" applyAlignment="1">
      <alignment horizontal="left" wrapText="1"/>
    </xf>
    <xf numFmtId="2" fontId="5" fillId="0" borderId="12" xfId="0" applyNumberFormat="1" applyFont="1" applyBorder="1" applyAlignment="1">
      <alignment horizontal="left" textRotation="90" wrapText="1"/>
    </xf>
    <xf numFmtId="2" fontId="5" fillId="0" borderId="23" xfId="0" applyNumberFormat="1" applyFont="1" applyBorder="1" applyAlignment="1">
      <alignment horizontal="left" textRotation="90" wrapText="1"/>
    </xf>
    <xf numFmtId="2" fontId="5" fillId="0" borderId="13" xfId="0" applyNumberFormat="1" applyFont="1" applyBorder="1" applyAlignment="1">
      <alignment horizontal="left" textRotation="90" wrapText="1"/>
    </xf>
    <xf numFmtId="2" fontId="8" fillId="0" borderId="12" xfId="0" applyNumberFormat="1" applyFont="1" applyBorder="1" applyAlignment="1">
      <alignment horizontal="center" wrapText="1"/>
    </xf>
    <xf numFmtId="2" fontId="8" fillId="0" borderId="23" xfId="0" applyNumberFormat="1" applyFont="1" applyBorder="1" applyAlignment="1">
      <alignment horizontal="center" wrapText="1"/>
    </xf>
    <xf numFmtId="2" fontId="8" fillId="0" borderId="13" xfId="0" applyNumberFormat="1" applyFont="1" applyBorder="1" applyAlignment="1">
      <alignment horizontal="center" wrapText="1"/>
    </xf>
    <xf numFmtId="174" fontId="1" fillId="42" borderId="16" xfId="0" applyNumberFormat="1" applyFont="1" applyFill="1" applyBorder="1" applyAlignment="1">
      <alignment horizontal="center"/>
    </xf>
    <xf numFmtId="174" fontId="1" fillId="42" borderId="15" xfId="0" applyNumberFormat="1" applyFont="1" applyFill="1" applyBorder="1" applyAlignment="1">
      <alignment horizontal="center"/>
    </xf>
    <xf numFmtId="174" fontId="1" fillId="36" borderId="16" xfId="0" applyNumberFormat="1" applyFont="1" applyFill="1" applyBorder="1" applyAlignment="1">
      <alignment horizontal="center"/>
    </xf>
    <xf numFmtId="174" fontId="1" fillId="36" borderId="15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4" fillId="34" borderId="18" xfId="0" applyFont="1" applyFill="1" applyBorder="1" applyAlignment="1">
      <alignment horizontal="center" wrapText="1"/>
    </xf>
    <xf numFmtId="0" fontId="4" fillId="34" borderId="15" xfId="0" applyFont="1" applyFill="1" applyBorder="1" applyAlignment="1">
      <alignment horizontal="center" wrapText="1"/>
    </xf>
    <xf numFmtId="2" fontId="0" fillId="13" borderId="18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0" fontId="1" fillId="43" borderId="10" xfId="0" applyFont="1" applyFill="1" applyBorder="1" applyAlignment="1">
      <alignment horizontal="center" wrapText="1"/>
    </xf>
    <xf numFmtId="0" fontId="0" fillId="42" borderId="15" xfId="0" applyFill="1" applyBorder="1" applyAlignment="1">
      <alignment/>
    </xf>
    <xf numFmtId="0" fontId="1" fillId="34" borderId="18" xfId="0" applyFont="1" applyFill="1" applyBorder="1" applyAlignment="1">
      <alignment horizontal="center" wrapText="1"/>
    </xf>
    <xf numFmtId="0" fontId="1" fillId="34" borderId="15" xfId="0" applyFont="1" applyFill="1" applyBorder="1" applyAlignment="1">
      <alignment horizontal="center" wrapText="1"/>
    </xf>
    <xf numFmtId="2" fontId="1" fillId="0" borderId="12" xfId="0" applyNumberFormat="1" applyFont="1" applyBorder="1" applyAlignment="1">
      <alignment horizontal="center" vertical="top" textRotation="90" wrapText="1"/>
    </xf>
    <xf numFmtId="2" fontId="1" fillId="0" borderId="13" xfId="0" applyNumberFormat="1" applyFont="1" applyBorder="1" applyAlignment="1">
      <alignment horizontal="center" vertical="top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S43"/>
  <sheetViews>
    <sheetView tabSelected="1" workbookViewId="0" topLeftCell="A1">
      <selection activeCell="G40" sqref="G40"/>
    </sheetView>
  </sheetViews>
  <sheetFormatPr defaultColWidth="9.00390625" defaultRowHeight="12.75"/>
  <cols>
    <col min="1" max="1" width="8.125" style="0" customWidth="1"/>
    <col min="2" max="2" width="6.00390625" style="0" customWidth="1"/>
    <col min="3" max="3" width="5.75390625" style="0" customWidth="1"/>
    <col min="8" max="8" width="9.875" style="0" customWidth="1"/>
    <col min="12" max="12" width="9.75390625" style="0" customWidth="1"/>
    <col min="13" max="13" width="10.125" style="0" customWidth="1"/>
    <col min="17" max="18" width="9.75390625" style="0" customWidth="1"/>
    <col min="19" max="19" width="11.125" style="0" customWidth="1"/>
  </cols>
  <sheetData>
    <row r="2" spans="1:18" ht="15.75">
      <c r="A2" s="91" t="s">
        <v>82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</row>
    <row r="3" spans="1:18" ht="12.75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4" spans="1:18" ht="12.75">
      <c r="A4" s="92"/>
      <c r="B4" s="74"/>
      <c r="C4" s="74"/>
      <c r="D4" s="74"/>
      <c r="E4" s="110"/>
      <c r="F4" s="65" t="s">
        <v>29</v>
      </c>
      <c r="G4" s="73"/>
      <c r="H4" s="73"/>
      <c r="I4" s="73"/>
      <c r="J4" s="73"/>
      <c r="K4" s="73"/>
      <c r="L4" s="73"/>
      <c r="M4" s="73"/>
      <c r="N4" s="73"/>
      <c r="O4" s="73"/>
      <c r="P4" s="73"/>
      <c r="Q4" s="66"/>
      <c r="R4" s="1"/>
    </row>
    <row r="5" spans="1:18" ht="12.75">
      <c r="A5" s="8"/>
      <c r="B5" s="111" t="s">
        <v>30</v>
      </c>
      <c r="C5" s="112"/>
      <c r="D5" s="112"/>
      <c r="E5" s="113"/>
      <c r="F5" s="93" t="s">
        <v>0</v>
      </c>
      <c r="G5" s="94"/>
      <c r="H5" s="94"/>
      <c r="I5" s="94"/>
      <c r="J5" s="94"/>
      <c r="K5" s="94"/>
      <c r="L5" s="94"/>
      <c r="M5" s="94"/>
      <c r="N5" s="94"/>
      <c r="O5" s="95" t="s">
        <v>31</v>
      </c>
      <c r="P5" s="96"/>
      <c r="Q5" s="99" t="s">
        <v>32</v>
      </c>
      <c r="R5" s="102" t="s">
        <v>11</v>
      </c>
    </row>
    <row r="6" spans="1:18" ht="12.75">
      <c r="A6" s="9"/>
      <c r="B6" s="87" t="s">
        <v>33</v>
      </c>
      <c r="C6" s="87" t="s">
        <v>4</v>
      </c>
      <c r="D6" s="87" t="s">
        <v>62</v>
      </c>
      <c r="E6" s="89" t="s">
        <v>2</v>
      </c>
      <c r="F6" s="85" t="s">
        <v>34</v>
      </c>
      <c r="G6" s="85" t="s">
        <v>71</v>
      </c>
      <c r="H6" s="85" t="s">
        <v>35</v>
      </c>
      <c r="I6" s="85" t="s">
        <v>36</v>
      </c>
      <c r="J6" s="85" t="s">
        <v>37</v>
      </c>
      <c r="K6" s="125" t="s">
        <v>38</v>
      </c>
      <c r="L6" s="85" t="s">
        <v>72</v>
      </c>
      <c r="M6" s="77" t="s">
        <v>39</v>
      </c>
      <c r="N6" s="79"/>
      <c r="O6" s="97"/>
      <c r="P6" s="98"/>
      <c r="Q6" s="100"/>
      <c r="R6" s="103"/>
    </row>
    <row r="7" spans="1:18" ht="84">
      <c r="A7" s="11"/>
      <c r="B7" s="88"/>
      <c r="C7" s="88"/>
      <c r="D7" s="88"/>
      <c r="E7" s="90"/>
      <c r="F7" s="86"/>
      <c r="G7" s="86"/>
      <c r="H7" s="86"/>
      <c r="I7" s="86"/>
      <c r="J7" s="86"/>
      <c r="K7" s="126"/>
      <c r="L7" s="86"/>
      <c r="M7" s="29" t="s">
        <v>63</v>
      </c>
      <c r="N7" s="29" t="s">
        <v>65</v>
      </c>
      <c r="O7" s="10" t="s">
        <v>40</v>
      </c>
      <c r="P7" s="10" t="s">
        <v>41</v>
      </c>
      <c r="Q7" s="101"/>
      <c r="R7" s="104"/>
    </row>
    <row r="8" spans="1:18" ht="12.75">
      <c r="A8" s="47" t="s">
        <v>64</v>
      </c>
      <c r="B8" s="48"/>
      <c r="C8" s="48"/>
      <c r="D8" s="49"/>
      <c r="E8" s="50">
        <v>20</v>
      </c>
      <c r="F8" s="52">
        <v>1.8</v>
      </c>
      <c r="G8" s="52">
        <v>2.22</v>
      </c>
      <c r="H8" s="52">
        <v>3.4</v>
      </c>
      <c r="I8" s="52">
        <v>0</v>
      </c>
      <c r="J8" s="52">
        <v>3.62</v>
      </c>
      <c r="K8" s="52">
        <v>1.48</v>
      </c>
      <c r="L8" s="52">
        <v>3.6</v>
      </c>
      <c r="M8" s="52">
        <v>0</v>
      </c>
      <c r="N8" s="52">
        <v>0.18</v>
      </c>
      <c r="O8" s="53">
        <v>0.35</v>
      </c>
      <c r="P8" s="53">
        <v>0.35</v>
      </c>
      <c r="Q8" s="51">
        <v>3</v>
      </c>
      <c r="R8" s="51">
        <f>SUM(F8:Q8)</f>
        <v>20.000000000000004</v>
      </c>
    </row>
    <row r="9" spans="1:18" ht="12.75">
      <c r="A9" s="114" t="s">
        <v>42</v>
      </c>
      <c r="B9" s="115"/>
      <c r="C9" s="115"/>
      <c r="D9" s="116"/>
      <c r="E9" s="35">
        <v>2913.3</v>
      </c>
      <c r="F9" s="77" t="s">
        <v>43</v>
      </c>
      <c r="G9" s="78"/>
      <c r="H9" s="78"/>
      <c r="I9" s="78"/>
      <c r="J9" s="78"/>
      <c r="K9" s="78"/>
      <c r="L9" s="78"/>
      <c r="M9" s="78"/>
      <c r="N9" s="79"/>
      <c r="O9" s="80" t="s">
        <v>44</v>
      </c>
      <c r="P9" s="81"/>
      <c r="Q9" s="12" t="s">
        <v>45</v>
      </c>
      <c r="R9" s="12"/>
    </row>
    <row r="10" spans="1:18" ht="12.75">
      <c r="A10" s="82" t="s">
        <v>46</v>
      </c>
      <c r="B10" s="83"/>
      <c r="C10" s="83"/>
      <c r="D10" s="83"/>
      <c r="E10" s="84"/>
      <c r="F10" s="13">
        <v>5243.9400000000005</v>
      </c>
      <c r="G10" s="13">
        <v>0</v>
      </c>
      <c r="H10" s="13">
        <v>9905.220000000001</v>
      </c>
      <c r="I10" s="13">
        <v>757.4580000000001</v>
      </c>
      <c r="J10" s="13">
        <v>10560.287999999999</v>
      </c>
      <c r="K10" s="13">
        <v>4311.684</v>
      </c>
      <c r="L10" s="13">
        <v>10487.880000000001</v>
      </c>
      <c r="M10" s="13">
        <v>0</v>
      </c>
      <c r="N10" s="13">
        <v>524.394</v>
      </c>
      <c r="O10" s="13">
        <v>1019.655</v>
      </c>
      <c r="P10" s="13">
        <v>1019.655</v>
      </c>
      <c r="Q10" s="13">
        <v>8739.900000000001</v>
      </c>
      <c r="R10" s="13">
        <f>F10+G10+H10+I10+J10+L10+M10+N10+O10+P10+Q10</f>
        <v>48258.39000000001</v>
      </c>
    </row>
    <row r="11" spans="1:18" ht="12.75">
      <c r="A11" s="117" t="s">
        <v>47</v>
      </c>
      <c r="B11" s="117"/>
      <c r="C11" s="117"/>
      <c r="D11" s="117"/>
      <c r="E11" s="118"/>
      <c r="F11" s="76" t="s">
        <v>48</v>
      </c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20"/>
    </row>
    <row r="12" spans="1:18" ht="12.75">
      <c r="A12" s="123" t="s">
        <v>49</v>
      </c>
      <c r="B12" s="123"/>
      <c r="C12" s="123"/>
      <c r="D12" s="124"/>
      <c r="E12" s="36">
        <v>-232433.64000000013</v>
      </c>
      <c r="F12" s="54"/>
      <c r="G12" s="55"/>
      <c r="H12" s="14"/>
      <c r="I12" s="55"/>
      <c r="J12" s="55"/>
      <c r="K12" s="55"/>
      <c r="L12" s="55"/>
      <c r="M12" s="55"/>
      <c r="N12" s="55"/>
      <c r="O12" s="55"/>
      <c r="P12" s="55"/>
      <c r="Q12" s="55"/>
      <c r="R12" s="56"/>
    </row>
    <row r="13" spans="1:18" ht="12.75">
      <c r="A13" s="30"/>
      <c r="B13" s="121" t="s">
        <v>61</v>
      </c>
      <c r="C13" s="121"/>
      <c r="D13" s="31" t="s">
        <v>47</v>
      </c>
      <c r="E13" s="32" t="s">
        <v>27</v>
      </c>
      <c r="F13" s="54"/>
      <c r="G13" s="55"/>
      <c r="H13" s="14"/>
      <c r="I13" s="55"/>
      <c r="J13" s="55"/>
      <c r="K13" s="55"/>
      <c r="L13" s="55"/>
      <c r="M13" s="55"/>
      <c r="N13" s="55"/>
      <c r="O13" s="55"/>
      <c r="P13" s="55"/>
      <c r="Q13" s="55"/>
      <c r="R13" s="56"/>
    </row>
    <row r="14" spans="1:19" ht="12.75">
      <c r="A14" s="15" t="s">
        <v>50</v>
      </c>
      <c r="B14" s="105">
        <v>84787.24</v>
      </c>
      <c r="C14" s="122"/>
      <c r="D14" s="33">
        <v>66251.74</v>
      </c>
      <c r="E14" s="34"/>
      <c r="F14" s="16">
        <v>5243.9400000000005</v>
      </c>
      <c r="G14" s="16">
        <v>6454.458</v>
      </c>
      <c r="H14" s="17">
        <v>9905.220000000001</v>
      </c>
      <c r="I14" s="37">
        <v>2100</v>
      </c>
      <c r="J14" s="37">
        <v>10560.287999999999</v>
      </c>
      <c r="K14" s="37">
        <v>4310.982</v>
      </c>
      <c r="L14" s="16">
        <v>10487.880000000001</v>
      </c>
      <c r="M14" s="16">
        <f>4771.34+19974.24+3403.16</f>
        <v>28148.74</v>
      </c>
      <c r="N14" s="16">
        <v>0</v>
      </c>
      <c r="O14" s="27">
        <v>0</v>
      </c>
      <c r="P14" s="27">
        <v>0</v>
      </c>
      <c r="Q14" s="16">
        <v>8739.900000000001</v>
      </c>
      <c r="R14" s="18">
        <f aca="true" t="shared" si="0" ref="R14:R25">SUM(F14:Q14)</f>
        <v>85951.40800000002</v>
      </c>
      <c r="S14" s="5"/>
    </row>
    <row r="15" spans="1:19" ht="12.75">
      <c r="A15" s="15" t="s">
        <v>51</v>
      </c>
      <c r="B15" s="105">
        <v>86414.61</v>
      </c>
      <c r="C15" s="106"/>
      <c r="D15" s="33">
        <f>82147.68+400</f>
        <v>82547.68</v>
      </c>
      <c r="E15" s="34"/>
      <c r="F15" s="16">
        <v>5243.9400000000005</v>
      </c>
      <c r="G15" s="16">
        <v>6454.458</v>
      </c>
      <c r="H15" s="17">
        <v>9905.220000000001</v>
      </c>
      <c r="I15" s="37">
        <v>2100</v>
      </c>
      <c r="J15" s="37">
        <v>10560.287999999999</v>
      </c>
      <c r="K15" s="37">
        <v>4310.982</v>
      </c>
      <c r="L15" s="16">
        <v>10487.880000000001</v>
      </c>
      <c r="M15" s="16">
        <f>4598.23+19103.2+28.55</f>
        <v>23729.98</v>
      </c>
      <c r="N15" s="16">
        <v>0</v>
      </c>
      <c r="O15" s="27">
        <v>0</v>
      </c>
      <c r="P15" s="27">
        <v>0</v>
      </c>
      <c r="Q15" s="16">
        <v>8739.900000000001</v>
      </c>
      <c r="R15" s="18">
        <f t="shared" si="0"/>
        <v>81532.64800000002</v>
      </c>
      <c r="S15" s="5"/>
    </row>
    <row r="16" spans="1:19" ht="12.75">
      <c r="A16" s="15" t="s">
        <v>22</v>
      </c>
      <c r="B16" s="105">
        <v>81997.97</v>
      </c>
      <c r="C16" s="106"/>
      <c r="D16" s="33">
        <v>76454.09</v>
      </c>
      <c r="E16" s="34"/>
      <c r="F16" s="16">
        <v>5243.9400000000005</v>
      </c>
      <c r="G16" s="16">
        <v>6454.458</v>
      </c>
      <c r="H16" s="17">
        <v>9905.220000000001</v>
      </c>
      <c r="I16" s="37">
        <v>2100</v>
      </c>
      <c r="J16" s="37">
        <v>10560.287999999999</v>
      </c>
      <c r="K16" s="37">
        <v>4310.982</v>
      </c>
      <c r="L16" s="16">
        <v>10487.880000000001</v>
      </c>
      <c r="M16" s="16">
        <f>2664.27+16316.54+3517.36</f>
        <v>22498.170000000002</v>
      </c>
      <c r="N16" s="16">
        <v>1500</v>
      </c>
      <c r="O16" s="27">
        <v>3631</v>
      </c>
      <c r="P16" s="27">
        <v>0</v>
      </c>
      <c r="Q16" s="16">
        <v>8739.900000000001</v>
      </c>
      <c r="R16" s="18">
        <f t="shared" si="0"/>
        <v>85431.83800000002</v>
      </c>
      <c r="S16" s="5"/>
    </row>
    <row r="17" spans="1:19" ht="12.75">
      <c r="A17" s="15" t="s">
        <v>52</v>
      </c>
      <c r="B17" s="105">
        <v>80766.43</v>
      </c>
      <c r="C17" s="106"/>
      <c r="D17" s="33">
        <v>76248.05</v>
      </c>
      <c r="E17" s="34"/>
      <c r="F17" s="16">
        <v>5243.9400000000005</v>
      </c>
      <c r="G17" s="16">
        <v>6454.458</v>
      </c>
      <c r="H17" s="17">
        <v>9905.220000000001</v>
      </c>
      <c r="I17" s="37">
        <v>2100</v>
      </c>
      <c r="J17" s="37">
        <v>10560.287999999999</v>
      </c>
      <c r="K17" s="37">
        <v>4310.982</v>
      </c>
      <c r="L17" s="16">
        <v>10487.880000000001</v>
      </c>
      <c r="M17" s="16">
        <f>1861.7+1386.29+4510.9</f>
        <v>7758.889999999999</v>
      </c>
      <c r="N17" s="16">
        <v>0</v>
      </c>
      <c r="O17" s="27">
        <v>14740</v>
      </c>
      <c r="P17" s="27">
        <v>0</v>
      </c>
      <c r="Q17" s="16">
        <v>8739.900000000001</v>
      </c>
      <c r="R17" s="18">
        <f t="shared" si="0"/>
        <v>80301.55800000002</v>
      </c>
      <c r="S17" s="5"/>
    </row>
    <row r="18" spans="1:19" ht="12.75">
      <c r="A18" s="15" t="s">
        <v>6</v>
      </c>
      <c r="B18" s="105">
        <v>66026.68</v>
      </c>
      <c r="C18" s="106"/>
      <c r="D18" s="33">
        <v>76457.62</v>
      </c>
      <c r="E18" s="34"/>
      <c r="F18" s="16">
        <v>5243.9400000000005</v>
      </c>
      <c r="G18" s="16">
        <v>6454.458</v>
      </c>
      <c r="H18" s="17">
        <v>9905.220000000001</v>
      </c>
      <c r="I18" s="37">
        <v>0</v>
      </c>
      <c r="J18" s="37">
        <v>10560.287999999999</v>
      </c>
      <c r="K18" s="37">
        <v>4310.982</v>
      </c>
      <c r="L18" s="16">
        <v>10487.880000000001</v>
      </c>
      <c r="M18" s="16">
        <f>8861.84+1386.29+1296.17</f>
        <v>11544.300000000001</v>
      </c>
      <c r="N18" s="16">
        <v>0</v>
      </c>
      <c r="O18" s="27">
        <v>2044</v>
      </c>
      <c r="P18" s="27">
        <v>1228</v>
      </c>
      <c r="Q18" s="16">
        <v>8739.900000000001</v>
      </c>
      <c r="R18" s="18">
        <f t="shared" si="0"/>
        <v>70518.96800000002</v>
      </c>
      <c r="S18" s="5"/>
    </row>
    <row r="19" spans="1:19" ht="12.75">
      <c r="A19" s="15" t="s">
        <v>7</v>
      </c>
      <c r="B19" s="105">
        <v>69812.06</v>
      </c>
      <c r="C19" s="106"/>
      <c r="D19" s="33">
        <v>58005.13</v>
      </c>
      <c r="E19" s="34"/>
      <c r="F19" s="16">
        <v>5243.9400000000005</v>
      </c>
      <c r="G19" s="16">
        <v>6454.458</v>
      </c>
      <c r="H19" s="17">
        <v>9905.220000000001</v>
      </c>
      <c r="I19" s="37">
        <v>0</v>
      </c>
      <c r="J19" s="37">
        <f>10560.288+9579.07</f>
        <v>20139.358</v>
      </c>
      <c r="K19" s="37">
        <v>4310.982</v>
      </c>
      <c r="L19" s="16">
        <v>10487.880000000001</v>
      </c>
      <c r="M19" s="16">
        <f>5085.49+18577.39+2997.75</f>
        <v>26660.629999999997</v>
      </c>
      <c r="N19" s="16">
        <v>5520.4400000000005</v>
      </c>
      <c r="O19" s="27">
        <v>0</v>
      </c>
      <c r="P19" s="27">
        <v>0</v>
      </c>
      <c r="Q19" s="16">
        <v>8739.900000000001</v>
      </c>
      <c r="R19" s="18">
        <f t="shared" si="0"/>
        <v>97462.80799999999</v>
      </c>
      <c r="S19" s="5"/>
    </row>
    <row r="20" spans="1:18" ht="12.75">
      <c r="A20" s="15" t="s">
        <v>1</v>
      </c>
      <c r="B20" s="105">
        <v>84912.49</v>
      </c>
      <c r="C20" s="106"/>
      <c r="D20" s="33">
        <v>76211.45</v>
      </c>
      <c r="E20" s="34"/>
      <c r="F20" s="16">
        <v>5243.9400000000005</v>
      </c>
      <c r="G20" s="16">
        <v>6454.458</v>
      </c>
      <c r="H20" s="17">
        <v>9905.220000000001</v>
      </c>
      <c r="I20" s="37">
        <v>0</v>
      </c>
      <c r="J20" s="37">
        <v>10560.287999999999</v>
      </c>
      <c r="K20" s="37">
        <v>4310.982</v>
      </c>
      <c r="L20" s="16">
        <v>10487.880000000001</v>
      </c>
      <c r="M20" s="16">
        <f>5678.24+17425.57+1427.5</f>
        <v>24531.309999999998</v>
      </c>
      <c r="N20" s="16">
        <v>6113.2</v>
      </c>
      <c r="O20" s="27">
        <v>13357</v>
      </c>
      <c r="P20" s="27">
        <v>0</v>
      </c>
      <c r="Q20" s="16">
        <v>8739.900000000001</v>
      </c>
      <c r="R20" s="18">
        <f t="shared" si="0"/>
        <v>99704.17800000001</v>
      </c>
    </row>
    <row r="21" spans="1:18" ht="12.75">
      <c r="A21" s="15" t="s">
        <v>3</v>
      </c>
      <c r="B21" s="105">
        <v>82783.08</v>
      </c>
      <c r="C21" s="106"/>
      <c r="D21" s="33">
        <v>83855.71</v>
      </c>
      <c r="E21" s="34"/>
      <c r="F21" s="16">
        <v>5243.9400000000005</v>
      </c>
      <c r="G21" s="16">
        <f>6454.458+3121</f>
        <v>9575.457999999999</v>
      </c>
      <c r="H21" s="17">
        <v>9905.220000000001</v>
      </c>
      <c r="I21" s="37">
        <v>0</v>
      </c>
      <c r="J21" s="37">
        <v>10560.287999999999</v>
      </c>
      <c r="K21" s="37">
        <v>4310.982</v>
      </c>
      <c r="L21" s="16">
        <v>10487.880000000001</v>
      </c>
      <c r="M21" s="16">
        <f>5052.26+19034.43+4607.97</f>
        <v>28694.660000000003</v>
      </c>
      <c r="N21" s="16">
        <v>0</v>
      </c>
      <c r="O21" s="27">
        <v>1326</v>
      </c>
      <c r="P21" s="27">
        <v>0</v>
      </c>
      <c r="Q21" s="16">
        <v>8739.900000000001</v>
      </c>
      <c r="R21" s="18">
        <f t="shared" si="0"/>
        <v>88844.32800000001</v>
      </c>
    </row>
    <row r="22" spans="1:18" ht="12.75">
      <c r="A22" s="15" t="s">
        <v>53</v>
      </c>
      <c r="B22" s="105">
        <v>86946.93</v>
      </c>
      <c r="C22" s="106"/>
      <c r="D22" s="33">
        <v>77502.53</v>
      </c>
      <c r="E22" s="34"/>
      <c r="F22" s="16">
        <v>5243.9400000000005</v>
      </c>
      <c r="G22" s="16">
        <v>6454.458</v>
      </c>
      <c r="H22" s="17">
        <v>9905.220000000001</v>
      </c>
      <c r="I22" s="37">
        <v>0</v>
      </c>
      <c r="J22" s="37">
        <v>10560.287999999999</v>
      </c>
      <c r="K22" s="37">
        <v>4310.982</v>
      </c>
      <c r="L22" s="16">
        <v>10487.880000000001</v>
      </c>
      <c r="M22" s="16">
        <f>7824.75+18395.16+1507.44</f>
        <v>27727.35</v>
      </c>
      <c r="N22" s="16">
        <v>3200</v>
      </c>
      <c r="O22" s="27">
        <v>0</v>
      </c>
      <c r="P22" s="27">
        <v>0</v>
      </c>
      <c r="Q22" s="16">
        <v>8739.900000000001</v>
      </c>
      <c r="R22" s="18">
        <f t="shared" si="0"/>
        <v>86630.01800000001</v>
      </c>
    </row>
    <row r="23" spans="1:18" ht="12.75">
      <c r="A23" s="15" t="s">
        <v>54</v>
      </c>
      <c r="B23" s="105">
        <v>85979.64</v>
      </c>
      <c r="C23" s="106"/>
      <c r="D23" s="33">
        <v>73142.78</v>
      </c>
      <c r="E23" s="34"/>
      <c r="F23" s="16">
        <v>5243.9400000000005</v>
      </c>
      <c r="G23" s="16">
        <v>6454.458</v>
      </c>
      <c r="H23" s="17">
        <v>9905.220000000001</v>
      </c>
      <c r="I23" s="37">
        <v>2100</v>
      </c>
      <c r="J23" s="37">
        <v>10560.287999999999</v>
      </c>
      <c r="K23" s="37">
        <v>4310.982</v>
      </c>
      <c r="L23" s="16">
        <v>10487.880000000001</v>
      </c>
      <c r="M23" s="16">
        <f>3095.1+14445.05+2986.33</f>
        <v>20526.479999999996</v>
      </c>
      <c r="N23" s="16">
        <v>0</v>
      </c>
      <c r="O23" s="27">
        <f>587+587+837</f>
        <v>2011</v>
      </c>
      <c r="P23" s="27">
        <v>0</v>
      </c>
      <c r="Q23" s="16">
        <v>8739.900000000001</v>
      </c>
      <c r="R23" s="18">
        <f t="shared" si="0"/>
        <v>80340.14800000002</v>
      </c>
    </row>
    <row r="24" spans="1:18" ht="12.75">
      <c r="A24" s="15" t="s">
        <v>55</v>
      </c>
      <c r="B24" s="105">
        <v>78778.56</v>
      </c>
      <c r="C24" s="106"/>
      <c r="D24" s="33">
        <f>84209.75+400</f>
        <v>84609.75</v>
      </c>
      <c r="E24" s="34"/>
      <c r="F24" s="16">
        <v>5243.9400000000005</v>
      </c>
      <c r="G24" s="16">
        <v>6454.458</v>
      </c>
      <c r="H24" s="17">
        <v>9905.220000000001</v>
      </c>
      <c r="I24" s="37">
        <v>2100</v>
      </c>
      <c r="J24" s="37">
        <v>10560.287999999999</v>
      </c>
      <c r="K24" s="37">
        <v>4310.982</v>
      </c>
      <c r="L24" s="16">
        <v>10487.880000000001</v>
      </c>
      <c r="M24" s="16">
        <f>5158.91+13559.93+3151.92</f>
        <v>21870.760000000002</v>
      </c>
      <c r="N24" s="16">
        <v>0</v>
      </c>
      <c r="O24" s="27">
        <v>978</v>
      </c>
      <c r="P24" s="27">
        <v>0</v>
      </c>
      <c r="Q24" s="16">
        <v>8739.900000000001</v>
      </c>
      <c r="R24" s="18">
        <f t="shared" si="0"/>
        <v>80651.42800000001</v>
      </c>
    </row>
    <row r="25" spans="1:18" ht="12.75">
      <c r="A25" s="15" t="s">
        <v>56</v>
      </c>
      <c r="B25" s="105">
        <v>80122.74</v>
      </c>
      <c r="C25" s="106"/>
      <c r="D25" s="33">
        <v>83716.5</v>
      </c>
      <c r="E25" s="34"/>
      <c r="F25" s="16">
        <v>5243.9400000000005</v>
      </c>
      <c r="G25" s="16">
        <v>7369.2</v>
      </c>
      <c r="H25" s="17">
        <v>9905.220000000001</v>
      </c>
      <c r="I25" s="37">
        <v>2100</v>
      </c>
      <c r="J25" s="37">
        <v>10560.287999999999</v>
      </c>
      <c r="K25" s="37">
        <v>4310.982</v>
      </c>
      <c r="L25" s="16">
        <v>10487.880000000001</v>
      </c>
      <c r="M25" s="16">
        <f>2816.91+2672.28+12218.86</f>
        <v>17708.050000000003</v>
      </c>
      <c r="N25" s="16">
        <v>3071.3</v>
      </c>
      <c r="O25" s="27">
        <v>0</v>
      </c>
      <c r="P25" s="27">
        <v>0</v>
      </c>
      <c r="Q25" s="16">
        <v>8739.900000000001</v>
      </c>
      <c r="R25" s="18">
        <f t="shared" si="0"/>
        <v>79496.76000000001</v>
      </c>
    </row>
    <row r="26" spans="1:18" ht="12.75">
      <c r="A26" s="19" t="s">
        <v>69</v>
      </c>
      <c r="B26" s="105">
        <v>0</v>
      </c>
      <c r="C26" s="106"/>
      <c r="D26" s="33">
        <f>900+900+900+900</f>
        <v>3600</v>
      </c>
      <c r="E26" s="25"/>
      <c r="F26" s="16"/>
      <c r="G26" s="16"/>
      <c r="H26" s="16"/>
      <c r="I26" s="37"/>
      <c r="J26" s="37"/>
      <c r="K26" s="37"/>
      <c r="L26" s="16"/>
      <c r="M26" s="16"/>
      <c r="N26" s="16"/>
      <c r="O26" s="27"/>
      <c r="P26" s="27"/>
      <c r="Q26" s="16"/>
      <c r="R26" s="18"/>
    </row>
    <row r="27" spans="1:18" ht="12.75">
      <c r="A27" s="20" t="s">
        <v>2</v>
      </c>
      <c r="B27" s="107">
        <f>SUM(B14:B26)</f>
        <v>969328.4299999999</v>
      </c>
      <c r="C27" s="108"/>
      <c r="D27" s="28">
        <f>SUM(D14:D26)</f>
        <v>918603.03</v>
      </c>
      <c r="E27" s="21"/>
      <c r="F27" s="28">
        <f aca="true" t="shared" si="1" ref="F27:R27">SUM(F14:F26)</f>
        <v>62927.28000000002</v>
      </c>
      <c r="G27" s="28">
        <f t="shared" si="1"/>
        <v>81489.238</v>
      </c>
      <c r="H27" s="21">
        <f t="shared" si="1"/>
        <v>118862.64000000001</v>
      </c>
      <c r="I27" s="28">
        <f t="shared" si="1"/>
        <v>14700</v>
      </c>
      <c r="J27" s="28">
        <f t="shared" si="1"/>
        <v>136302.52599999998</v>
      </c>
      <c r="K27" s="28">
        <f t="shared" si="1"/>
        <v>51731.784000000014</v>
      </c>
      <c r="L27" s="21">
        <f t="shared" si="1"/>
        <v>125854.56000000004</v>
      </c>
      <c r="M27" s="21">
        <f t="shared" si="1"/>
        <v>261399.32</v>
      </c>
      <c r="N27" s="21">
        <f t="shared" si="1"/>
        <v>19404.94</v>
      </c>
      <c r="O27" s="28">
        <f t="shared" si="1"/>
        <v>38087</v>
      </c>
      <c r="P27" s="28">
        <f t="shared" si="1"/>
        <v>1228</v>
      </c>
      <c r="Q27" s="21">
        <f t="shared" si="1"/>
        <v>104878.79999999999</v>
      </c>
      <c r="R27" s="22">
        <f t="shared" si="1"/>
        <v>1016866.088</v>
      </c>
    </row>
    <row r="28" spans="1:18" ht="12.75">
      <c r="A28" s="2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4" t="s">
        <v>26</v>
      </c>
      <c r="Q28" s="75">
        <f>SUM(E12+D27-R27)</f>
        <v>-330696.6980000001</v>
      </c>
      <c r="R28" s="75"/>
    </row>
    <row r="29" spans="1:15" ht="12.75">
      <c r="A29" t="s">
        <v>22</v>
      </c>
      <c r="B29">
        <v>1500</v>
      </c>
      <c r="C29" t="s">
        <v>83</v>
      </c>
      <c r="O29" s="5"/>
    </row>
    <row r="30" spans="1:16" ht="12.75">
      <c r="A30" t="s">
        <v>7</v>
      </c>
      <c r="B30">
        <v>5520.44</v>
      </c>
      <c r="C30" t="s">
        <v>57</v>
      </c>
      <c r="O30" s="5"/>
      <c r="P30" s="3"/>
    </row>
    <row r="31" spans="1:19" ht="12.75">
      <c r="A31" t="s">
        <v>1</v>
      </c>
      <c r="B31">
        <v>6113.2</v>
      </c>
      <c r="C31" t="s">
        <v>57</v>
      </c>
      <c r="G31" s="5"/>
      <c r="H31" s="5"/>
      <c r="L31" s="38" t="s">
        <v>15</v>
      </c>
      <c r="M31" s="38">
        <v>4771.34</v>
      </c>
      <c r="N31" s="38" t="s">
        <v>66</v>
      </c>
      <c r="O31" s="38">
        <v>19974.24</v>
      </c>
      <c r="P31" s="38" t="s">
        <v>67</v>
      </c>
      <c r="Q31" s="39">
        <v>3403.16</v>
      </c>
      <c r="R31" s="38" t="s">
        <v>68</v>
      </c>
      <c r="S31" s="5"/>
    </row>
    <row r="32" spans="1:18" ht="12.75">
      <c r="A32" t="s">
        <v>16</v>
      </c>
      <c r="B32">
        <v>3200</v>
      </c>
      <c r="C32" t="s">
        <v>91</v>
      </c>
      <c r="H32" s="5"/>
      <c r="L32" s="38" t="s">
        <v>13</v>
      </c>
      <c r="M32" s="38">
        <v>4598.23</v>
      </c>
      <c r="N32" s="38" t="s">
        <v>66</v>
      </c>
      <c r="O32" s="38">
        <v>19103.2</v>
      </c>
      <c r="P32" s="38" t="s">
        <v>67</v>
      </c>
      <c r="Q32" s="39">
        <v>28.55</v>
      </c>
      <c r="R32" s="38" t="s">
        <v>68</v>
      </c>
    </row>
    <row r="33" spans="1:18" ht="12.75">
      <c r="A33" t="s">
        <v>21</v>
      </c>
      <c r="B33">
        <v>3071.3</v>
      </c>
      <c r="C33" t="s">
        <v>97</v>
      </c>
      <c r="F33" s="3"/>
      <c r="L33" s="38" t="s">
        <v>22</v>
      </c>
      <c r="M33" s="38">
        <v>2664.27</v>
      </c>
      <c r="N33" s="38" t="s">
        <v>66</v>
      </c>
      <c r="O33" s="38">
        <v>16316.54</v>
      </c>
      <c r="P33" s="38" t="s">
        <v>67</v>
      </c>
      <c r="Q33" s="39">
        <v>3517.36</v>
      </c>
      <c r="R33" s="38" t="s">
        <v>68</v>
      </c>
    </row>
    <row r="34" spans="8:18" ht="12.75">
      <c r="H34" s="5"/>
      <c r="L34" s="38" t="s">
        <v>5</v>
      </c>
      <c r="M34" s="38">
        <v>1861.7</v>
      </c>
      <c r="N34" s="38" t="s">
        <v>66</v>
      </c>
      <c r="O34" s="38">
        <v>1386.29</v>
      </c>
      <c r="P34" s="38" t="s">
        <v>67</v>
      </c>
      <c r="Q34" s="39">
        <v>4510.9</v>
      </c>
      <c r="R34" s="38" t="s">
        <v>68</v>
      </c>
    </row>
    <row r="35" spans="12:18" ht="12.75">
      <c r="L35" s="38" t="s">
        <v>6</v>
      </c>
      <c r="M35" s="38">
        <v>8861.84</v>
      </c>
      <c r="N35" s="38" t="s">
        <v>66</v>
      </c>
      <c r="O35" s="38">
        <v>1386.29</v>
      </c>
      <c r="P35" s="38" t="s">
        <v>67</v>
      </c>
      <c r="Q35" s="39">
        <v>1296.17</v>
      </c>
      <c r="R35" s="38" t="s">
        <v>68</v>
      </c>
    </row>
    <row r="36" spans="6:18" ht="12.75">
      <c r="F36" s="3"/>
      <c r="L36" s="38" t="s">
        <v>7</v>
      </c>
      <c r="M36" s="38">
        <v>5085.49</v>
      </c>
      <c r="N36" s="38" t="s">
        <v>66</v>
      </c>
      <c r="O36" s="38">
        <v>18577.39</v>
      </c>
      <c r="P36" s="38" t="s">
        <v>67</v>
      </c>
      <c r="Q36" s="39">
        <v>2997.75</v>
      </c>
      <c r="R36" s="38" t="s">
        <v>68</v>
      </c>
    </row>
    <row r="37" spans="12:18" ht="12.75">
      <c r="L37" s="38" t="s">
        <v>1</v>
      </c>
      <c r="M37" s="38">
        <v>5678.24</v>
      </c>
      <c r="N37" s="38" t="s">
        <v>66</v>
      </c>
      <c r="O37" s="38">
        <v>17425.57</v>
      </c>
      <c r="P37" s="38" t="s">
        <v>67</v>
      </c>
      <c r="Q37" s="39">
        <v>1427.5</v>
      </c>
      <c r="R37" s="38" t="s">
        <v>68</v>
      </c>
    </row>
    <row r="38" spans="12:18" ht="12.75">
      <c r="L38" s="38" t="s">
        <v>3</v>
      </c>
      <c r="M38" s="38">
        <v>5052.26</v>
      </c>
      <c r="N38" s="38" t="s">
        <v>66</v>
      </c>
      <c r="O38" s="38">
        <v>19034.43</v>
      </c>
      <c r="P38" s="38" t="s">
        <v>67</v>
      </c>
      <c r="Q38" s="39">
        <v>4607.97</v>
      </c>
      <c r="R38" s="38" t="s">
        <v>68</v>
      </c>
    </row>
    <row r="39" spans="12:18" ht="12.75">
      <c r="L39" s="38" t="s">
        <v>16</v>
      </c>
      <c r="M39" s="38">
        <v>7824.75</v>
      </c>
      <c r="N39" s="38" t="s">
        <v>66</v>
      </c>
      <c r="O39" s="38">
        <v>18395.16</v>
      </c>
      <c r="P39" s="38" t="s">
        <v>67</v>
      </c>
      <c r="Q39" s="38">
        <v>1507.44</v>
      </c>
      <c r="R39" s="38" t="s">
        <v>68</v>
      </c>
    </row>
    <row r="40" spans="12:18" ht="12.75">
      <c r="L40" s="38" t="s">
        <v>19</v>
      </c>
      <c r="M40" s="38">
        <v>3095.1</v>
      </c>
      <c r="N40" s="38" t="s">
        <v>66</v>
      </c>
      <c r="O40" s="38">
        <v>14445.05</v>
      </c>
      <c r="P40" s="38" t="s">
        <v>67</v>
      </c>
      <c r="Q40" s="38">
        <v>2986.33</v>
      </c>
      <c r="R40" s="38" t="s">
        <v>68</v>
      </c>
    </row>
    <row r="41" spans="12:18" ht="12.75">
      <c r="L41" s="38" t="s">
        <v>20</v>
      </c>
      <c r="M41" s="38">
        <v>5158.91</v>
      </c>
      <c r="N41" s="38" t="s">
        <v>66</v>
      </c>
      <c r="O41" s="38">
        <v>13559.93</v>
      </c>
      <c r="P41" s="38" t="s">
        <v>67</v>
      </c>
      <c r="Q41" s="38">
        <v>3151.92</v>
      </c>
      <c r="R41" s="38" t="s">
        <v>68</v>
      </c>
    </row>
    <row r="42" spans="12:18" ht="12.75">
      <c r="L42" s="38" t="s">
        <v>21</v>
      </c>
      <c r="M42" s="38">
        <v>2816.91</v>
      </c>
      <c r="N42" s="38" t="s">
        <v>66</v>
      </c>
      <c r="O42" s="38">
        <v>12218.86</v>
      </c>
      <c r="P42" s="38" t="s">
        <v>67</v>
      </c>
      <c r="Q42" s="38">
        <v>2672.28</v>
      </c>
      <c r="R42" s="38" t="s">
        <v>68</v>
      </c>
    </row>
    <row r="43" spans="13:19" ht="12.75">
      <c r="M43" s="3"/>
      <c r="O43" s="3"/>
      <c r="Q43" s="3"/>
      <c r="S43" s="58"/>
    </row>
  </sheetData>
  <sheetProtection/>
  <mergeCells count="44">
    <mergeCell ref="Q5:Q7"/>
    <mergeCell ref="R5:R7"/>
    <mergeCell ref="B6:B7"/>
    <mergeCell ref="F6:F7"/>
    <mergeCell ref="G6:G7"/>
    <mergeCell ref="H6:H7"/>
    <mergeCell ref="L6:L7"/>
    <mergeCell ref="M6:N6"/>
    <mergeCell ref="A2:R2"/>
    <mergeCell ref="A3:R3"/>
    <mergeCell ref="A4:E4"/>
    <mergeCell ref="F4:Q4"/>
    <mergeCell ref="B5:E5"/>
    <mergeCell ref="F5:N5"/>
    <mergeCell ref="O5:P6"/>
    <mergeCell ref="I6:I7"/>
    <mergeCell ref="J6:J7"/>
    <mergeCell ref="K6:K7"/>
    <mergeCell ref="A9:D9"/>
    <mergeCell ref="F9:N9"/>
    <mergeCell ref="C6:C7"/>
    <mergeCell ref="D6:D7"/>
    <mergeCell ref="E6:E7"/>
    <mergeCell ref="O9:P9"/>
    <mergeCell ref="A10:E10"/>
    <mergeCell ref="A11:E11"/>
    <mergeCell ref="F11:R11"/>
    <mergeCell ref="A12:D12"/>
    <mergeCell ref="B13:C13"/>
    <mergeCell ref="B14:C14"/>
    <mergeCell ref="B15:C15"/>
    <mergeCell ref="B16:C16"/>
    <mergeCell ref="B17:C17"/>
    <mergeCell ref="B18:C18"/>
    <mergeCell ref="B19:C19"/>
    <mergeCell ref="B26:C26"/>
    <mergeCell ref="B27:C27"/>
    <mergeCell ref="Q28:R28"/>
    <mergeCell ref="B20:C20"/>
    <mergeCell ref="B21:C21"/>
    <mergeCell ref="B22:C22"/>
    <mergeCell ref="B23:C23"/>
    <mergeCell ref="B24:C24"/>
    <mergeCell ref="B25:C25"/>
  </mergeCells>
  <printOptions/>
  <pageMargins left="0.22916666666666666" right="0.3229166666666667" top="0.75" bottom="0.75" header="0.3" footer="0.3"/>
  <pageSetup orientation="landscape" paperSize="9" scale="9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3:Q36"/>
  <sheetViews>
    <sheetView workbookViewId="0" topLeftCell="A1">
      <selection activeCell="E50" sqref="E50"/>
    </sheetView>
  </sheetViews>
  <sheetFormatPr defaultColWidth="9.00390625" defaultRowHeight="12.75"/>
  <cols>
    <col min="1" max="1" width="6.125" style="0" customWidth="1"/>
    <col min="2" max="2" width="4.875" style="0" customWidth="1"/>
    <col min="3" max="3" width="3.625" style="0" customWidth="1"/>
    <col min="17" max="17" width="10.875" style="0" customWidth="1"/>
  </cols>
  <sheetData>
    <row r="3" spans="1:17" ht="12.75">
      <c r="A3" s="70" t="s">
        <v>81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4"/>
      <c r="Q3" s="4"/>
    </row>
    <row r="4" spans="1:17" ht="12.75">
      <c r="A4" s="62" t="s">
        <v>8</v>
      </c>
      <c r="B4" s="63"/>
      <c r="C4" s="64"/>
      <c r="D4" s="62"/>
      <c r="E4" s="63"/>
      <c r="F4" s="63"/>
      <c r="G4" s="63"/>
      <c r="H4" s="63"/>
      <c r="I4" s="63"/>
      <c r="J4" s="63"/>
      <c r="K4" s="63"/>
      <c r="L4" s="63"/>
      <c r="M4" s="64"/>
      <c r="N4" s="1" t="s">
        <v>9</v>
      </c>
      <c r="O4" s="1" t="s">
        <v>10</v>
      </c>
      <c r="P4" s="65" t="s">
        <v>25</v>
      </c>
      <c r="Q4" s="66"/>
    </row>
    <row r="5" spans="1:17" ht="30" customHeight="1">
      <c r="A5" s="67" t="s">
        <v>22</v>
      </c>
      <c r="B5" s="68"/>
      <c r="C5" s="69"/>
      <c r="D5" s="59" t="s">
        <v>14</v>
      </c>
      <c r="E5" s="60"/>
      <c r="F5" s="60"/>
      <c r="G5" s="60"/>
      <c r="H5" s="60"/>
      <c r="I5" s="60"/>
      <c r="J5" s="60"/>
      <c r="K5" s="60"/>
      <c r="L5" s="60"/>
      <c r="M5" s="61"/>
      <c r="N5" s="43" t="s">
        <v>76</v>
      </c>
      <c r="O5" s="44">
        <v>0.01</v>
      </c>
      <c r="P5" s="71" t="s">
        <v>84</v>
      </c>
      <c r="Q5" s="72"/>
    </row>
    <row r="6" spans="1:17" ht="30" customHeight="1">
      <c r="A6" s="67"/>
      <c r="B6" s="68"/>
      <c r="C6" s="69"/>
      <c r="D6" s="59" t="s">
        <v>79</v>
      </c>
      <c r="E6" s="60"/>
      <c r="F6" s="60"/>
      <c r="G6" s="60"/>
      <c r="H6" s="60"/>
      <c r="I6" s="60"/>
      <c r="J6" s="60"/>
      <c r="K6" s="60"/>
      <c r="L6" s="60"/>
      <c r="M6" s="61"/>
      <c r="N6" s="43" t="s">
        <v>23</v>
      </c>
      <c r="O6" s="44">
        <v>0.01</v>
      </c>
      <c r="P6" s="71"/>
      <c r="Q6" s="72"/>
    </row>
    <row r="7" spans="1:17" ht="30" customHeight="1">
      <c r="A7" s="67"/>
      <c r="B7" s="68"/>
      <c r="C7" s="69"/>
      <c r="D7" s="59" t="s">
        <v>24</v>
      </c>
      <c r="E7" s="60"/>
      <c r="F7" s="60"/>
      <c r="G7" s="60"/>
      <c r="H7" s="60"/>
      <c r="I7" s="60"/>
      <c r="J7" s="60"/>
      <c r="K7" s="60"/>
      <c r="L7" s="60"/>
      <c r="M7" s="61"/>
      <c r="N7" s="43" t="s">
        <v>76</v>
      </c>
      <c r="O7" s="44">
        <v>0.007</v>
      </c>
      <c r="P7" s="71"/>
      <c r="Q7" s="72"/>
    </row>
    <row r="8" spans="1:17" ht="30" customHeight="1">
      <c r="A8" s="67"/>
      <c r="B8" s="68"/>
      <c r="C8" s="69"/>
      <c r="D8" s="59" t="s">
        <v>85</v>
      </c>
      <c r="E8" s="60"/>
      <c r="F8" s="60"/>
      <c r="G8" s="60"/>
      <c r="H8" s="60"/>
      <c r="I8" s="60"/>
      <c r="J8" s="60"/>
      <c r="K8" s="60"/>
      <c r="L8" s="60"/>
      <c r="M8" s="61"/>
      <c r="N8" s="43" t="s">
        <v>86</v>
      </c>
      <c r="O8" s="44">
        <v>1</v>
      </c>
      <c r="P8" s="71"/>
      <c r="Q8" s="72"/>
    </row>
    <row r="9" spans="1:17" ht="12.75">
      <c r="A9" s="57" t="s">
        <v>11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 t="s">
        <v>12</v>
      </c>
      <c r="Q9" s="57">
        <v>3.631</v>
      </c>
    </row>
    <row r="10" spans="1:17" ht="24.75" customHeight="1">
      <c r="A10" s="67" t="s">
        <v>5</v>
      </c>
      <c r="B10" s="68"/>
      <c r="C10" s="69"/>
      <c r="D10" s="59" t="s">
        <v>70</v>
      </c>
      <c r="E10" s="60"/>
      <c r="F10" s="60"/>
      <c r="G10" s="60"/>
      <c r="H10" s="60"/>
      <c r="I10" s="60"/>
      <c r="J10" s="60"/>
      <c r="K10" s="60"/>
      <c r="L10" s="60"/>
      <c r="M10" s="61"/>
      <c r="N10" s="43" t="s">
        <v>78</v>
      </c>
      <c r="O10" s="44">
        <v>1</v>
      </c>
      <c r="P10" s="71" t="s">
        <v>87</v>
      </c>
      <c r="Q10" s="72"/>
    </row>
    <row r="11" spans="1:17" ht="38.25">
      <c r="A11" s="67"/>
      <c r="B11" s="68"/>
      <c r="C11" s="69"/>
      <c r="D11" s="59" t="s">
        <v>74</v>
      </c>
      <c r="E11" s="60"/>
      <c r="F11" s="60"/>
      <c r="G11" s="60"/>
      <c r="H11" s="60"/>
      <c r="I11" s="60"/>
      <c r="J11" s="60"/>
      <c r="K11" s="60"/>
      <c r="L11" s="60"/>
      <c r="M11" s="61"/>
      <c r="N11" s="43" t="s">
        <v>75</v>
      </c>
      <c r="O11" s="44">
        <v>1</v>
      </c>
      <c r="P11" s="71"/>
      <c r="Q11" s="72"/>
    </row>
    <row r="12" spans="1:17" ht="12.75">
      <c r="A12" s="40" t="s">
        <v>11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 t="s">
        <v>12</v>
      </c>
      <c r="Q12" s="46">
        <v>14.74</v>
      </c>
    </row>
    <row r="13" spans="1:17" ht="28.5" customHeight="1">
      <c r="A13" s="67" t="s">
        <v>6</v>
      </c>
      <c r="B13" s="68"/>
      <c r="C13" s="69"/>
      <c r="D13" s="59" t="s">
        <v>18</v>
      </c>
      <c r="E13" s="60"/>
      <c r="F13" s="60"/>
      <c r="G13" s="60"/>
      <c r="H13" s="60"/>
      <c r="I13" s="60"/>
      <c r="J13" s="60"/>
      <c r="K13" s="60"/>
      <c r="L13" s="60"/>
      <c r="M13" s="61"/>
      <c r="N13" s="43" t="s">
        <v>77</v>
      </c>
      <c r="O13" s="44">
        <v>0.02</v>
      </c>
      <c r="P13" s="71" t="s">
        <v>88</v>
      </c>
      <c r="Q13" s="72"/>
    </row>
    <row r="14" spans="1:17" ht="12.75">
      <c r="A14" s="6" t="s">
        <v>11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 t="s">
        <v>12</v>
      </c>
      <c r="Q14" s="6">
        <v>1.228</v>
      </c>
    </row>
    <row r="15" spans="1:17" ht="28.5" customHeight="1">
      <c r="A15" s="67" t="s">
        <v>6</v>
      </c>
      <c r="B15" s="68"/>
      <c r="C15" s="69"/>
      <c r="D15" s="59" t="s">
        <v>80</v>
      </c>
      <c r="E15" s="60"/>
      <c r="F15" s="60"/>
      <c r="G15" s="60"/>
      <c r="H15" s="60"/>
      <c r="I15" s="60"/>
      <c r="J15" s="60"/>
      <c r="K15" s="60"/>
      <c r="L15" s="60"/>
      <c r="M15" s="61"/>
      <c r="N15" s="43" t="s">
        <v>78</v>
      </c>
      <c r="O15" s="44">
        <v>1</v>
      </c>
      <c r="P15" s="71" t="s">
        <v>89</v>
      </c>
      <c r="Q15" s="72"/>
    </row>
    <row r="16" spans="1:17" ht="12.75">
      <c r="A16" s="6" t="s">
        <v>11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 t="s">
        <v>12</v>
      </c>
      <c r="Q16" s="6">
        <v>2.044</v>
      </c>
    </row>
    <row r="17" spans="1:17" ht="46.5" customHeight="1">
      <c r="A17" s="67" t="s">
        <v>1</v>
      </c>
      <c r="B17" s="68"/>
      <c r="C17" s="69"/>
      <c r="D17" s="59" t="s">
        <v>17</v>
      </c>
      <c r="E17" s="60"/>
      <c r="F17" s="60"/>
      <c r="G17" s="60"/>
      <c r="H17" s="60"/>
      <c r="I17" s="60"/>
      <c r="J17" s="60"/>
      <c r="K17" s="60"/>
      <c r="L17" s="60"/>
      <c r="M17" s="61"/>
      <c r="N17" s="43" t="s">
        <v>76</v>
      </c>
      <c r="O17" s="44">
        <v>4.1</v>
      </c>
      <c r="P17" s="71"/>
      <c r="Q17" s="72"/>
    </row>
    <row r="18" spans="1:17" ht="12.75">
      <c r="A18" s="41" t="s">
        <v>11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 t="s">
        <v>12</v>
      </c>
      <c r="Q18" s="41">
        <v>13.357</v>
      </c>
    </row>
    <row r="19" spans="1:17" ht="42" customHeight="1">
      <c r="A19" s="67" t="s">
        <v>3</v>
      </c>
      <c r="B19" s="68"/>
      <c r="C19" s="69"/>
      <c r="D19" s="59" t="s">
        <v>24</v>
      </c>
      <c r="E19" s="60"/>
      <c r="F19" s="60"/>
      <c r="G19" s="60"/>
      <c r="H19" s="60"/>
      <c r="I19" s="60"/>
      <c r="J19" s="60"/>
      <c r="K19" s="60"/>
      <c r="L19" s="60"/>
      <c r="M19" s="61"/>
      <c r="N19" s="43" t="s">
        <v>76</v>
      </c>
      <c r="O19" s="44">
        <v>0.003</v>
      </c>
      <c r="P19" s="71" t="s">
        <v>90</v>
      </c>
      <c r="Q19" s="72"/>
    </row>
    <row r="20" spans="1:17" ht="42" customHeight="1">
      <c r="A20" s="67"/>
      <c r="B20" s="68"/>
      <c r="C20" s="69"/>
      <c r="D20" s="59" t="s">
        <v>85</v>
      </c>
      <c r="E20" s="60"/>
      <c r="F20" s="60"/>
      <c r="G20" s="60"/>
      <c r="H20" s="60"/>
      <c r="I20" s="60"/>
      <c r="J20" s="60"/>
      <c r="K20" s="60"/>
      <c r="L20" s="60"/>
      <c r="M20" s="61"/>
      <c r="N20" s="43" t="s">
        <v>86</v>
      </c>
      <c r="O20" s="44">
        <v>1</v>
      </c>
      <c r="P20" s="71"/>
      <c r="Q20" s="72"/>
    </row>
    <row r="21" spans="1:17" ht="12.75">
      <c r="A21" s="42" t="s">
        <v>11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 t="s">
        <v>12</v>
      </c>
      <c r="Q21" s="42">
        <v>1.326</v>
      </c>
    </row>
    <row r="22" spans="1:17" ht="36" customHeight="1">
      <c r="A22" s="67" t="s">
        <v>19</v>
      </c>
      <c r="B22" s="68"/>
      <c r="C22" s="69"/>
      <c r="D22" s="59" t="s">
        <v>28</v>
      </c>
      <c r="E22" s="60"/>
      <c r="F22" s="60"/>
      <c r="G22" s="60"/>
      <c r="H22" s="60"/>
      <c r="I22" s="60"/>
      <c r="J22" s="60"/>
      <c r="K22" s="60"/>
      <c r="L22" s="60"/>
      <c r="M22" s="61"/>
      <c r="N22" s="43" t="s">
        <v>73</v>
      </c>
      <c r="O22" s="44">
        <v>0.01</v>
      </c>
      <c r="P22" s="71" t="s">
        <v>92</v>
      </c>
      <c r="Q22" s="72"/>
    </row>
    <row r="23" spans="1:17" ht="12.7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 t="s">
        <v>12</v>
      </c>
      <c r="Q23" s="7">
        <v>0.587</v>
      </c>
    </row>
    <row r="24" spans="1:17" ht="34.5" customHeight="1">
      <c r="A24" s="67" t="s">
        <v>19</v>
      </c>
      <c r="B24" s="68"/>
      <c r="C24" s="69"/>
      <c r="D24" s="59" t="s">
        <v>28</v>
      </c>
      <c r="E24" s="60"/>
      <c r="F24" s="60"/>
      <c r="G24" s="60"/>
      <c r="H24" s="60"/>
      <c r="I24" s="60"/>
      <c r="J24" s="60"/>
      <c r="K24" s="60"/>
      <c r="L24" s="60"/>
      <c r="M24" s="61"/>
      <c r="N24" s="43" t="s">
        <v>73</v>
      </c>
      <c r="O24" s="44">
        <v>0.01</v>
      </c>
      <c r="P24" s="71" t="s">
        <v>93</v>
      </c>
      <c r="Q24" s="72"/>
    </row>
    <row r="25" spans="1:17" ht="12.75">
      <c r="A25" s="7" t="s">
        <v>11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 t="s">
        <v>12</v>
      </c>
      <c r="Q25" s="7">
        <v>0.587</v>
      </c>
    </row>
    <row r="26" spans="1:17" ht="25.5" customHeight="1">
      <c r="A26" s="67" t="s">
        <v>19</v>
      </c>
      <c r="B26" s="68"/>
      <c r="C26" s="69"/>
      <c r="D26" s="59" t="s">
        <v>79</v>
      </c>
      <c r="E26" s="60"/>
      <c r="F26" s="60"/>
      <c r="G26" s="60"/>
      <c r="H26" s="60"/>
      <c r="I26" s="60"/>
      <c r="J26" s="60"/>
      <c r="K26" s="60"/>
      <c r="L26" s="60"/>
      <c r="M26" s="61"/>
      <c r="N26" s="43" t="s">
        <v>23</v>
      </c>
      <c r="O26" s="44">
        <v>0.01</v>
      </c>
      <c r="P26" s="71" t="s">
        <v>94</v>
      </c>
      <c r="Q26" s="72"/>
    </row>
    <row r="27" spans="1:17" ht="12.75">
      <c r="A27" s="7" t="s">
        <v>11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 t="s">
        <v>12</v>
      </c>
      <c r="Q27" s="7">
        <v>0.837</v>
      </c>
    </row>
    <row r="28" spans="1:17" ht="12.75">
      <c r="A28" s="67" t="s">
        <v>20</v>
      </c>
      <c r="B28" s="68"/>
      <c r="C28" s="69"/>
      <c r="D28" s="59" t="s">
        <v>96</v>
      </c>
      <c r="E28" s="60"/>
      <c r="F28" s="60"/>
      <c r="G28" s="60"/>
      <c r="H28" s="60"/>
      <c r="I28" s="60"/>
      <c r="J28" s="60"/>
      <c r="K28" s="60"/>
      <c r="L28" s="60"/>
      <c r="M28" s="61"/>
      <c r="N28" s="43" t="s">
        <v>73</v>
      </c>
      <c r="O28" s="44">
        <v>0.01</v>
      </c>
      <c r="P28" s="71" t="s">
        <v>95</v>
      </c>
      <c r="Q28" s="72"/>
    </row>
    <row r="29" spans="1:17" ht="12.75">
      <c r="A29" s="45" t="s">
        <v>11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 t="s">
        <v>12</v>
      </c>
      <c r="Q29" s="45">
        <v>0.978</v>
      </c>
    </row>
    <row r="31" spans="5:14" ht="12.75">
      <c r="E31" s="26" t="s">
        <v>58</v>
      </c>
      <c r="F31" s="26"/>
      <c r="G31" s="26"/>
      <c r="H31" s="26"/>
      <c r="I31" s="26"/>
      <c r="J31" s="26"/>
      <c r="K31" s="26"/>
      <c r="L31" s="26"/>
      <c r="M31" s="26"/>
      <c r="N31" s="26"/>
    </row>
    <row r="32" spans="5:14" ht="12.75"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5:14" ht="12.75"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spans="5:14" ht="12.75">
      <c r="E34" s="26" t="s">
        <v>59</v>
      </c>
      <c r="F34" s="26" t="s">
        <v>60</v>
      </c>
      <c r="G34" s="26"/>
      <c r="H34" s="26"/>
      <c r="I34" s="26"/>
      <c r="J34" s="26"/>
      <c r="K34" s="26"/>
      <c r="L34" s="26"/>
      <c r="M34" s="26"/>
      <c r="N34" s="26"/>
    </row>
    <row r="35" spans="5:14" ht="12.75">
      <c r="E35" s="26"/>
      <c r="F35" s="26"/>
      <c r="G35" s="26"/>
      <c r="H35" s="26"/>
      <c r="I35" s="26"/>
      <c r="J35" s="26"/>
      <c r="K35" s="26"/>
      <c r="L35" s="26"/>
      <c r="M35" s="26"/>
      <c r="N35" s="26"/>
    </row>
    <row r="36" spans="5:14" ht="12.75">
      <c r="E36" s="26"/>
      <c r="F36" s="26"/>
      <c r="G36" s="26"/>
      <c r="H36" s="26"/>
      <c r="I36" s="26"/>
      <c r="J36" s="26"/>
      <c r="K36" s="26"/>
      <c r="L36" s="26"/>
      <c r="M36" s="26"/>
      <c r="N36" s="26"/>
    </row>
  </sheetData>
  <sheetProtection/>
  <mergeCells count="49">
    <mergeCell ref="A24:C24"/>
    <mergeCell ref="D24:M24"/>
    <mergeCell ref="P24:Q24"/>
    <mergeCell ref="A19:C19"/>
    <mergeCell ref="D19:M19"/>
    <mergeCell ref="P19:Q19"/>
    <mergeCell ref="A20:C20"/>
    <mergeCell ref="D20:M20"/>
    <mergeCell ref="P20:Q20"/>
    <mergeCell ref="A22:C22"/>
    <mergeCell ref="A17:C17"/>
    <mergeCell ref="D17:M17"/>
    <mergeCell ref="P17:Q17"/>
    <mergeCell ref="A15:C15"/>
    <mergeCell ref="D15:M15"/>
    <mergeCell ref="P15:Q15"/>
    <mergeCell ref="A13:C13"/>
    <mergeCell ref="D13:M13"/>
    <mergeCell ref="P13:Q13"/>
    <mergeCell ref="A10:C10"/>
    <mergeCell ref="D10:M10"/>
    <mergeCell ref="P10:Q10"/>
    <mergeCell ref="A11:C11"/>
    <mergeCell ref="D11:M11"/>
    <mergeCell ref="P11:Q11"/>
    <mergeCell ref="P6:Q6"/>
    <mergeCell ref="A7:C7"/>
    <mergeCell ref="D7:M7"/>
    <mergeCell ref="P7:Q7"/>
    <mergeCell ref="A8:C8"/>
    <mergeCell ref="D8:M8"/>
    <mergeCell ref="P8:Q8"/>
    <mergeCell ref="A6:C6"/>
    <mergeCell ref="D22:M22"/>
    <mergeCell ref="P22:Q22"/>
    <mergeCell ref="A3:O3"/>
    <mergeCell ref="A4:C4"/>
    <mergeCell ref="D4:M4"/>
    <mergeCell ref="P4:Q4"/>
    <mergeCell ref="A5:C5"/>
    <mergeCell ref="D5:M5"/>
    <mergeCell ref="P5:Q5"/>
    <mergeCell ref="D6:M6"/>
    <mergeCell ref="A28:C28"/>
    <mergeCell ref="D28:M28"/>
    <mergeCell ref="P28:Q28"/>
    <mergeCell ref="A26:C26"/>
    <mergeCell ref="D26:M26"/>
    <mergeCell ref="P26:Q26"/>
  </mergeCells>
  <printOptions/>
  <pageMargins left="0.3125" right="0.06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User</cp:lastModifiedBy>
  <cp:lastPrinted>2023-07-25T05:20:15Z</cp:lastPrinted>
  <dcterms:created xsi:type="dcterms:W3CDTF">2007-02-04T12:22:59Z</dcterms:created>
  <dcterms:modified xsi:type="dcterms:W3CDTF">2024-02-13T07:27:08Z</dcterms:modified>
  <cp:category/>
  <cp:version/>
  <cp:contentType/>
  <cp:contentStatus/>
</cp:coreProperties>
</file>