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3800" windowHeight="5235" activeTab="0"/>
  </bookViews>
  <sheets>
    <sheet name="2023" sheetId="1" r:id="rId1"/>
    <sheet name="работы2023" sheetId="2" r:id="rId2"/>
  </sheets>
  <definedNames>
    <definedName name="_xlnm.Print_Area" localSheetId="0">'2023'!$A$35:$N$47</definedName>
    <definedName name="_xlnm.Print_Area" localSheetId="1">'работы2023'!$A$2:$O$35</definedName>
  </definedNames>
  <calcPr fullCalcOnLoad="1"/>
</workbook>
</file>

<file path=xl/comments1.xml><?xml version="1.0" encoding="utf-8"?>
<comments xmlns="http://schemas.openxmlformats.org/spreadsheetml/2006/main">
  <authors>
    <author>User</author>
    <author>Елена</author>
  </authors>
  <commentList>
    <comment ref="M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1300-ремонт шиферной кровли</t>
        </r>
      </text>
    </comment>
    <comment ref="M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500-ведро и кисть малярная
2379,5-покос
</t>
        </r>
      </text>
    </comment>
    <comment ref="J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расчет при увольнении</t>
        </r>
      </text>
    </comment>
    <comment ref="G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2361-компенсация при расчете</t>
        </r>
      </text>
    </comment>
    <comment ref="M26" authorId="1">
      <text>
        <r>
          <rPr>
            <b/>
            <sz val="9"/>
            <rFont val="Tahoma"/>
            <family val="2"/>
          </rPr>
          <t>Елена:</t>
        </r>
        <r>
          <rPr>
            <sz val="9"/>
            <rFont val="Tahoma"/>
            <family val="2"/>
          </rPr>
          <t xml:space="preserve">
2181,98-технич.обслуживание и ремонт внутридом.газового оборуд.</t>
        </r>
      </text>
    </comment>
  </commentList>
</comments>
</file>

<file path=xl/sharedStrings.xml><?xml version="1.0" encoding="utf-8"?>
<sst xmlns="http://schemas.openxmlformats.org/spreadsheetml/2006/main" count="171" uniqueCount="100">
  <si>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</si>
  <si>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</si>
  <si>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</si>
  <si>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</si>
  <si>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</si>
  <si>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</si>
  <si>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</si>
  <si>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</si>
  <si>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</si>
  <si>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Содержание</t>
  </si>
  <si>
    <t>Эпсилон</t>
  </si>
  <si>
    <t>октябрь</t>
  </si>
  <si>
    <t>итого</t>
  </si>
  <si>
    <t>ноябрь</t>
  </si>
  <si>
    <t>декабрь</t>
  </si>
  <si>
    <t>ремонт</t>
  </si>
  <si>
    <t>Месяц</t>
  </si>
  <si>
    <t>ед. изм.</t>
  </si>
  <si>
    <t>кол-во</t>
  </si>
  <si>
    <t>ИТОГО</t>
  </si>
  <si>
    <t>тыс.руб.</t>
  </si>
  <si>
    <t>Установка вентилей, задвижек, затворов, клапанов обратных, кранов проходных на трубопроводах из стальных труб диаметром: до 25 мм</t>
  </si>
  <si>
    <t>Прокладка трубопроводов водоснабжения из напорных полиэтиленовых труб низкого давления среднего типа наружным диаметром: 25 мм</t>
  </si>
  <si>
    <t>Прокладка трубопроводов водоснабжения из напорных полиэтиленовых труб низкого давления среднего типа наружным диаметром: 20 мм</t>
  </si>
  <si>
    <t>Место провед-я работ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</si>
  <si>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</si>
  <si>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</si>
  <si>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</si>
  <si>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</si>
  <si>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</si>
  <si>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</si>
  <si>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</si>
  <si>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</si>
  <si>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</si>
  <si>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</si>
  <si>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</si>
  <si>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</si>
  <si>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</si>
  <si>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</si>
  <si>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</si>
  <si>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</si>
  <si>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</si>
  <si>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</si>
  <si>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</si>
  <si>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</si>
  <si>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</si>
  <si>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</si>
  <si>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</si>
  <si>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</si>
  <si>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</si>
  <si>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</si>
  <si>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</si>
  <si>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</si>
  <si>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</si>
  <si>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</si>
  <si>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покос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</si>
  <si>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</si>
  <si>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</si>
  <si>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</si>
  <si>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начислено</t>
  </si>
  <si>
    <t>оплата коммунальных ресурсов на содержание ОДИ</t>
  </si>
  <si>
    <t>1 полугодие</t>
  </si>
  <si>
    <t>Вымпелком</t>
  </si>
  <si>
    <t>услуги сторонних организаций, разовые работы</t>
  </si>
  <si>
    <t>х/в</t>
  </si>
  <si>
    <t>эл-во</t>
  </si>
  <si>
    <t>Прокладка трубопроводов водоснабжения из напорных полиэтиленовых труб низкого давления среднего типа наружным диаметром: 32 мм</t>
  </si>
  <si>
    <t>Гидравлическое испытание трубопроводов систем отопления, водопровода и горячего водоснабжения диаметром: до 50 мм</t>
  </si>
  <si>
    <t>Установка вентилей, задвижек, затворов, клапанов обратных, кранов проходных на трубопроводах из стальных труб диаметром: до 20 мм</t>
  </si>
  <si>
    <t xml:space="preserve">общехозяйственные расходы </t>
  </si>
  <si>
    <t>100 шт.</t>
  </si>
  <si>
    <t>серди</t>
  </si>
  <si>
    <t>ростелеком</t>
  </si>
  <si>
    <t>10 фасонных частей</t>
  </si>
  <si>
    <t>100 м трубопровода</t>
  </si>
  <si>
    <t>1 шт.</t>
  </si>
  <si>
    <t>Работы по уборке придомовой территории</t>
  </si>
  <si>
    <t>Врезка в действующие внутренние сети трубопроводов отопления и водоснабжения диаметром: 15 мм</t>
  </si>
  <si>
    <t>1 врезка</t>
  </si>
  <si>
    <t>Перечень выполненных работ по сметам за 2023 год по дому Калинина 144/1</t>
  </si>
  <si>
    <t>Информация о доходах и расходах по дому __Калинина 144/1__на 2023год.</t>
  </si>
  <si>
    <t>ремонт шиферной кровли</t>
  </si>
  <si>
    <t>с 1 июня</t>
  </si>
  <si>
    <t>система отопления</t>
  </si>
  <si>
    <t>Ремонт кранов диаметром: до 20 мм со снятием с места</t>
  </si>
  <si>
    <t>100 шт. арматуры</t>
  </si>
  <si>
    <t>(удлинение водостока</t>
  </si>
  <si>
    <t>Смена: прямых звеньев водосточных труб с люлек</t>
  </si>
  <si>
    <t>Смена: колен водосточных труб с люлек</t>
  </si>
  <si>
    <t>100 м</t>
  </si>
  <si>
    <t>ведро и кисть малярная</t>
  </si>
  <si>
    <t>(подвал стояк х/в)</t>
  </si>
  <si>
    <t>кв.41(ремонт системы отопления)</t>
  </si>
  <si>
    <t>Демонтаж и монтаж: радиаторов весом до 80 кг</t>
  </si>
  <si>
    <t>(смена кранбуксы в подвале на отоплении)</t>
  </si>
  <si>
    <t>кв.24-28</t>
  </si>
  <si>
    <t>кв.4(стояк отопления)</t>
  </si>
  <si>
    <t>кв.5(ремонт стояка х/в)</t>
  </si>
  <si>
    <t>Установка полиэтиленовых фасонных частей: МК 32,Муфта 32</t>
  </si>
  <si>
    <t>технич.обслуживание и ремонт внутридом.газового оборуд.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</si>
</sst>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#,##0.00&quot;р.&quot;"/>
    <numFmt numFmtId="176" formatCode="0.000"/>
    <numFmt numFmtId="177" formatCode="#,##0.000_р_."/>
    <numFmt numFmtId="178" formatCode="0.0"/>
    <numFmt numFmtId="179" formatCode="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&quot;р.&quot;"/>
  </numFmts>
  <fonts count="54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2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69A"/>
        <bgColor indexed="64"/>
      </patternFill>
    </fill>
    <fill>
      <patternFill patternType="solid">
        <fgColor rgb="FFEA977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/>
    </xf>
    <xf numFmtId="174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2" fontId="6" fillId="0" borderId="11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0" fontId="6" fillId="32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5" borderId="13" xfId="0" applyFont="1" applyFill="1" applyBorder="1" applyAlignment="1">
      <alignment/>
    </xf>
    <xf numFmtId="2" fontId="1" fillId="0" borderId="14" xfId="0" applyNumberFormat="1" applyFont="1" applyBorder="1" applyAlignment="1">
      <alignment horizontal="left" vertical="top" textRotation="90" wrapText="1"/>
    </xf>
    <xf numFmtId="2" fontId="8" fillId="35" borderId="13" xfId="0" applyNumberFormat="1" applyFont="1" applyFill="1" applyBorder="1" applyAlignment="1">
      <alignment/>
    </xf>
    <xf numFmtId="2" fontId="8" fillId="0" borderId="15" xfId="0" applyNumberFormat="1" applyFont="1" applyBorder="1" applyAlignment="1">
      <alignment horizontal="center" vertical="top" wrapText="1"/>
    </xf>
    <xf numFmtId="4" fontId="5" fillId="35" borderId="10" xfId="0" applyNumberFormat="1" applyFont="1" applyFill="1" applyBorder="1" applyAlignment="1">
      <alignment horizontal="center"/>
    </xf>
    <xf numFmtId="2" fontId="1" fillId="7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2" xfId="0" applyNumberFormat="1" applyFont="1" applyFill="1" applyBorder="1" applyAlignment="1">
      <alignment horizontal="center" vertical="top" wrapText="1"/>
    </xf>
    <xf numFmtId="17" fontId="5" fillId="36" borderId="10" xfId="0" applyNumberFormat="1" applyFont="1" applyFill="1" applyBorder="1" applyAlignment="1">
      <alignment horizontal="left"/>
    </xf>
    <xf numFmtId="174" fontId="1" fillId="13" borderId="10" xfId="0" applyNumberFormat="1" applyFont="1" applyFill="1" applyBorder="1" applyAlignment="1">
      <alignment/>
    </xf>
    <xf numFmtId="174" fontId="1" fillId="13" borderId="15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0" fontId="5" fillId="37" borderId="10" xfId="0" applyFont="1" applyFill="1" applyBorder="1" applyAlignment="1">
      <alignment/>
    </xf>
    <xf numFmtId="174" fontId="1" fillId="37" borderId="10" xfId="0" applyNumberFormat="1" applyFont="1" applyFill="1" applyBorder="1" applyAlignment="1">
      <alignment/>
    </xf>
    <xf numFmtId="4" fontId="8" fillId="37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vertical="top" wrapText="1"/>
    </xf>
    <xf numFmtId="2" fontId="8" fillId="0" borderId="15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38" borderId="0" xfId="0" applyFont="1" applyFill="1" applyAlignment="1">
      <alignment/>
    </xf>
    <xf numFmtId="0" fontId="0" fillId="35" borderId="13" xfId="0" applyFont="1" applyFill="1" applyBorder="1" applyAlignment="1">
      <alignment wrapText="1"/>
    </xf>
    <xf numFmtId="2" fontId="1" fillId="0" borderId="15" xfId="0" applyNumberFormat="1" applyFont="1" applyBorder="1" applyAlignment="1">
      <alignment vertical="top" textRotation="90" wrapText="1"/>
    </xf>
    <xf numFmtId="0" fontId="0" fillId="35" borderId="10" xfId="0" applyFont="1" applyFill="1" applyBorder="1" applyAlignment="1">
      <alignment horizontal="center" wrapText="1"/>
    </xf>
    <xf numFmtId="0" fontId="1" fillId="39" borderId="12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4" fontId="2" fillId="39" borderId="1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174" fontId="2" fillId="7" borderId="10" xfId="0" applyNumberFormat="1" applyFont="1" applyFill="1" applyBorder="1" applyAlignment="1">
      <alignment/>
    </xf>
    <xf numFmtId="174" fontId="2" fillId="37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/>
    </xf>
    <xf numFmtId="174" fontId="2" fillId="13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vertical="top" wrapText="1"/>
    </xf>
    <xf numFmtId="174" fontId="1" fillId="40" borderId="0" xfId="0" applyNumberFormat="1" applyFont="1" applyFill="1" applyBorder="1" applyAlignment="1">
      <alignment/>
    </xf>
    <xf numFmtId="0" fontId="6" fillId="41" borderId="0" xfId="0" applyFont="1" applyFill="1" applyAlignment="1">
      <alignment/>
    </xf>
    <xf numFmtId="0" fontId="6" fillId="42" borderId="0" xfId="0" applyFont="1" applyFill="1" applyAlignment="1">
      <alignment/>
    </xf>
    <xf numFmtId="17" fontId="2" fillId="12" borderId="10" xfId="0" applyNumberFormat="1" applyFont="1" applyFill="1" applyBorder="1" applyAlignment="1">
      <alignment horizontal="left" wrapText="1"/>
    </xf>
    <xf numFmtId="2" fontId="5" fillId="0" borderId="10" xfId="0" applyNumberFormat="1" applyFont="1" applyBorder="1" applyAlignment="1">
      <alignment horizontal="center" vertical="top"/>
    </xf>
    <xf numFmtId="0" fontId="12" fillId="35" borderId="10" xfId="0" applyNumberFormat="1" applyFont="1" applyFill="1" applyBorder="1" applyAlignment="1">
      <alignment wrapText="1"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2" fontId="1" fillId="0" borderId="10" xfId="0" applyNumberFormat="1" applyFont="1" applyFill="1" applyBorder="1" applyAlignment="1">
      <alignment horizontal="center" vertical="top" wrapText="1"/>
    </xf>
    <xf numFmtId="2" fontId="0" fillId="13" borderId="11" xfId="0" applyNumberFormat="1" applyFont="1" applyFill="1" applyBorder="1" applyAlignment="1">
      <alignment horizontal="center" vertical="top" wrapText="1"/>
    </xf>
    <xf numFmtId="0" fontId="52" fillId="0" borderId="0" xfId="0" applyFont="1" applyAlignment="1">
      <alignment/>
    </xf>
    <xf numFmtId="4" fontId="5" fillId="37" borderId="10" xfId="0" applyNumberFormat="1" applyFont="1" applyFill="1" applyBorder="1" applyAlignment="1">
      <alignment horizontal="center"/>
    </xf>
    <xf numFmtId="2" fontId="8" fillId="37" borderId="10" xfId="0" applyNumberFormat="1" applyFont="1" applyFill="1" applyBorder="1" applyAlignment="1">
      <alignment vertical="top" wrapText="1"/>
    </xf>
    <xf numFmtId="2" fontId="8" fillId="37" borderId="15" xfId="0" applyNumberFormat="1" applyFont="1" applyFill="1" applyBorder="1" applyAlignment="1">
      <alignment horizontal="center" vertical="top" wrapText="1"/>
    </xf>
    <xf numFmtId="0" fontId="15" fillId="37" borderId="11" xfId="0" applyNumberFormat="1" applyFont="1" applyFill="1" applyBorder="1" applyAlignment="1">
      <alignment wrapText="1"/>
    </xf>
    <xf numFmtId="2" fontId="7" fillId="37" borderId="16" xfId="0" applyNumberFormat="1" applyFont="1" applyFill="1" applyBorder="1" applyAlignment="1">
      <alignment horizontal="center" vertical="top"/>
    </xf>
    <xf numFmtId="2" fontId="7" fillId="37" borderId="12" xfId="0" applyNumberFormat="1" applyFont="1" applyFill="1" applyBorder="1" applyAlignment="1">
      <alignment horizontal="center" vertical="top"/>
    </xf>
    <xf numFmtId="2" fontId="8" fillId="37" borderId="10" xfId="0" applyNumberFormat="1" applyFont="1" applyFill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center" vertical="top" wrapText="1"/>
    </xf>
    <xf numFmtId="174" fontId="1" fillId="43" borderId="11" xfId="0" applyNumberFormat="1" applyFont="1" applyFill="1" applyBorder="1" applyAlignment="1">
      <alignment horizontal="center"/>
    </xf>
    <xf numFmtId="174" fontId="1" fillId="43" borderId="12" xfId="0" applyNumberFormat="1" applyFont="1" applyFill="1" applyBorder="1" applyAlignment="1">
      <alignment horizontal="center"/>
    </xf>
    <xf numFmtId="174" fontId="1" fillId="37" borderId="11" xfId="0" applyNumberFormat="1" applyFont="1" applyFill="1" applyBorder="1" applyAlignment="1">
      <alignment horizontal="center"/>
    </xf>
    <xf numFmtId="174" fontId="1" fillId="37" borderId="12" xfId="0" applyNumberFormat="1" applyFont="1" applyFill="1" applyBorder="1" applyAlignment="1">
      <alignment horizontal="center"/>
    </xf>
    <xf numFmtId="174" fontId="9" fillId="0" borderId="18" xfId="0" applyNumberFormat="1" applyFont="1" applyFill="1" applyBorder="1" applyAlignment="1">
      <alignment horizontal="center"/>
    </xf>
    <xf numFmtId="0" fontId="0" fillId="43" borderId="12" xfId="0" applyFill="1" applyBorder="1" applyAlignment="1">
      <alignment/>
    </xf>
    <xf numFmtId="2" fontId="8" fillId="0" borderId="11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0" fontId="0" fillId="7" borderId="11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0" fontId="0" fillId="7" borderId="12" xfId="0" applyFont="1" applyFill="1" applyBorder="1" applyAlignment="1">
      <alignment horizontal="center" wrapText="1"/>
    </xf>
    <xf numFmtId="0" fontId="6" fillId="35" borderId="16" xfId="0" applyFont="1" applyFill="1" applyBorder="1" applyAlignment="1">
      <alignment horizontal="center" wrapText="1"/>
    </xf>
    <xf numFmtId="0" fontId="6" fillId="35" borderId="12" xfId="0" applyFont="1" applyFill="1" applyBorder="1" applyAlignment="1">
      <alignment horizontal="center" wrapText="1"/>
    </xf>
    <xf numFmtId="2" fontId="0" fillId="13" borderId="11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0" fillId="13" borderId="12" xfId="0" applyNumberFormat="1" applyFont="1" applyFill="1" applyBorder="1" applyAlignment="1">
      <alignment horizontal="center" vertical="top" wrapText="1"/>
    </xf>
    <xf numFmtId="0" fontId="1" fillId="35" borderId="16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left" vertical="top" textRotation="90" wrapText="1"/>
    </xf>
    <xf numFmtId="2" fontId="1" fillId="0" borderId="15" xfId="0" applyNumberFormat="1" applyFont="1" applyBorder="1" applyAlignment="1">
      <alignment horizontal="left" vertical="top" textRotation="90" wrapText="1"/>
    </xf>
    <xf numFmtId="2" fontId="8" fillId="0" borderId="19" xfId="0" applyNumberFormat="1" applyFont="1" applyBorder="1" applyAlignment="1">
      <alignment horizontal="left" wrapText="1"/>
    </xf>
    <xf numFmtId="2" fontId="8" fillId="0" borderId="20" xfId="0" applyNumberFormat="1" applyFont="1" applyBorder="1" applyAlignment="1">
      <alignment horizontal="left" wrapText="1"/>
    </xf>
    <xf numFmtId="2" fontId="8" fillId="0" borderId="21" xfId="0" applyNumberFormat="1" applyFont="1" applyBorder="1" applyAlignment="1">
      <alignment horizontal="left" wrapText="1"/>
    </xf>
    <xf numFmtId="2" fontId="8" fillId="0" borderId="22" xfId="0" applyNumberFormat="1" applyFont="1" applyBorder="1" applyAlignment="1">
      <alignment horizontal="left" wrapText="1"/>
    </xf>
    <xf numFmtId="2" fontId="8" fillId="0" borderId="14" xfId="0" applyNumberFormat="1" applyFont="1" applyBorder="1" applyAlignment="1">
      <alignment horizontal="left" textRotation="90" wrapText="1"/>
    </xf>
    <xf numFmtId="2" fontId="8" fillId="0" borderId="23" xfId="0" applyNumberFormat="1" applyFont="1" applyBorder="1" applyAlignment="1">
      <alignment horizontal="left" textRotation="90" wrapText="1"/>
    </xf>
    <xf numFmtId="2" fontId="8" fillId="0" borderId="15" xfId="0" applyNumberFormat="1" applyFont="1" applyBorder="1" applyAlignment="1">
      <alignment horizontal="left" textRotation="90" wrapText="1"/>
    </xf>
    <xf numFmtId="2" fontId="9" fillId="0" borderId="14" xfId="0" applyNumberFormat="1" applyFont="1" applyBorder="1" applyAlignment="1">
      <alignment horizontal="center" wrapText="1"/>
    </xf>
    <xf numFmtId="2" fontId="9" fillId="0" borderId="23" xfId="0" applyNumberFormat="1" applyFont="1" applyBorder="1" applyAlignment="1">
      <alignment horizontal="center" wrapText="1"/>
    </xf>
    <xf numFmtId="2" fontId="9" fillId="0" borderId="15" xfId="0" applyNumberFormat="1" applyFont="1" applyBorder="1" applyAlignment="1">
      <alignment horizontal="center" wrapText="1"/>
    </xf>
    <xf numFmtId="0" fontId="5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left" wrapText="1"/>
    </xf>
    <xf numFmtId="2" fontId="0" fillId="0" borderId="16" xfId="0" applyNumberFormat="1" applyFont="1" applyBorder="1" applyAlignment="1">
      <alignment horizontal="left" wrapText="1"/>
    </xf>
    <xf numFmtId="2" fontId="0" fillId="0" borderId="12" xfId="0" applyNumberFormat="1" applyFont="1" applyBorder="1" applyAlignment="1">
      <alignment horizontal="left" wrapText="1"/>
    </xf>
    <xf numFmtId="2" fontId="6" fillId="6" borderId="17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S49"/>
  <sheetViews>
    <sheetView tabSelected="1" workbookViewId="0" topLeftCell="A4">
      <selection activeCell="H16" sqref="H16"/>
    </sheetView>
  </sheetViews>
  <sheetFormatPr defaultColWidth="9.00390625" defaultRowHeight="12.75"/>
  <cols>
    <col min="1" max="1" width="6.125" style="0" customWidth="1"/>
    <col min="2" max="2" width="7.75390625" style="0" customWidth="1"/>
    <col min="3" max="3" width="4.25390625" style="0" customWidth="1"/>
    <col min="8" max="8" width="9.125" style="0" customWidth="1"/>
    <col min="18" max="18" width="9.75390625" style="0" bestFit="1" customWidth="1"/>
  </cols>
  <sheetData>
    <row r="2" spans="1:17" ht="15.75">
      <c r="A2" s="109" t="s">
        <v>80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ht="12.7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17" ht="12.75">
      <c r="A4" s="111"/>
      <c r="B4" s="112"/>
      <c r="C4" s="112"/>
      <c r="D4" s="112"/>
      <c r="E4" s="113"/>
      <c r="F4" s="114" t="s">
        <v>27</v>
      </c>
      <c r="G4" s="115"/>
      <c r="H4" s="115"/>
      <c r="I4" s="115"/>
      <c r="J4" s="115"/>
      <c r="K4" s="115"/>
      <c r="L4" s="115"/>
      <c r="M4" s="115"/>
      <c r="N4" s="115"/>
      <c r="O4" s="115"/>
      <c r="P4" s="116"/>
      <c r="Q4" s="1"/>
    </row>
    <row r="5" spans="1:17" ht="12.75">
      <c r="A5" s="11"/>
      <c r="B5" s="117" t="s">
        <v>28</v>
      </c>
      <c r="C5" s="118"/>
      <c r="D5" s="118"/>
      <c r="E5" s="119"/>
      <c r="F5" s="120" t="s">
        <v>9</v>
      </c>
      <c r="G5" s="121"/>
      <c r="H5" s="121"/>
      <c r="I5" s="121"/>
      <c r="J5" s="121"/>
      <c r="K5" s="121"/>
      <c r="L5" s="121"/>
      <c r="M5" s="121"/>
      <c r="N5" s="99" t="s">
        <v>29</v>
      </c>
      <c r="O5" s="100"/>
      <c r="P5" s="103" t="s">
        <v>30</v>
      </c>
      <c r="Q5" s="106" t="s">
        <v>19</v>
      </c>
    </row>
    <row r="6" spans="1:17" ht="12.75">
      <c r="A6" s="35"/>
      <c r="B6" s="93" t="s">
        <v>31</v>
      </c>
      <c r="C6" s="93" t="s">
        <v>15</v>
      </c>
      <c r="D6" s="93" t="s">
        <v>32</v>
      </c>
      <c r="E6" s="95" t="s">
        <v>12</v>
      </c>
      <c r="F6" s="97" t="s">
        <v>33</v>
      </c>
      <c r="G6" s="97" t="s">
        <v>76</v>
      </c>
      <c r="H6" s="97" t="s">
        <v>34</v>
      </c>
      <c r="I6" s="97" t="s">
        <v>35</v>
      </c>
      <c r="J6" s="97" t="s">
        <v>36</v>
      </c>
      <c r="K6" s="97" t="s">
        <v>69</v>
      </c>
      <c r="L6" s="90" t="s">
        <v>37</v>
      </c>
      <c r="M6" s="92"/>
      <c r="N6" s="101"/>
      <c r="O6" s="102"/>
      <c r="P6" s="104"/>
      <c r="Q6" s="107"/>
    </row>
    <row r="7" spans="1:17" ht="84">
      <c r="A7" s="13"/>
      <c r="B7" s="94"/>
      <c r="C7" s="94"/>
      <c r="D7" s="94"/>
      <c r="E7" s="96"/>
      <c r="F7" s="98"/>
      <c r="G7" s="98"/>
      <c r="H7" s="98"/>
      <c r="I7" s="98"/>
      <c r="J7" s="98"/>
      <c r="K7" s="98"/>
      <c r="L7" s="36" t="s">
        <v>60</v>
      </c>
      <c r="M7" s="36" t="s">
        <v>63</v>
      </c>
      <c r="N7" s="12" t="s">
        <v>38</v>
      </c>
      <c r="O7" s="12" t="s">
        <v>39</v>
      </c>
      <c r="P7" s="105"/>
      <c r="Q7" s="108"/>
    </row>
    <row r="8" spans="1:17" ht="16.5">
      <c r="A8" s="53" t="s">
        <v>61</v>
      </c>
      <c r="B8" s="52"/>
      <c r="C8" s="52"/>
      <c r="D8" s="52"/>
      <c r="E8" s="15">
        <v>14.3</v>
      </c>
      <c r="F8" s="47">
        <v>2</v>
      </c>
      <c r="G8" s="47">
        <v>0</v>
      </c>
      <c r="H8" s="47">
        <v>3.4</v>
      </c>
      <c r="I8" s="47">
        <v>0.55</v>
      </c>
      <c r="J8" s="47">
        <v>1.25</v>
      </c>
      <c r="K8" s="47">
        <v>3.6</v>
      </c>
      <c r="L8" s="57">
        <v>0</v>
      </c>
      <c r="M8" s="47">
        <v>0</v>
      </c>
      <c r="N8" s="31">
        <v>0.1</v>
      </c>
      <c r="O8" s="31">
        <v>0.1</v>
      </c>
      <c r="P8" s="32">
        <v>3.3</v>
      </c>
      <c r="Q8" s="32">
        <f>SUM(F8:P8)</f>
        <v>14.3</v>
      </c>
    </row>
    <row r="9" spans="1:19" ht="12.75">
      <c r="A9" s="63" t="s">
        <v>82</v>
      </c>
      <c r="B9" s="64"/>
      <c r="C9" s="64"/>
      <c r="D9" s="65"/>
      <c r="E9" s="60">
        <v>18</v>
      </c>
      <c r="F9" s="66">
        <v>2</v>
      </c>
      <c r="G9" s="66">
        <v>2.02</v>
      </c>
      <c r="H9" s="66">
        <v>3.4</v>
      </c>
      <c r="I9" s="66">
        <v>0.4</v>
      </c>
      <c r="J9" s="66">
        <v>2.48</v>
      </c>
      <c r="K9" s="66">
        <v>3.6</v>
      </c>
      <c r="L9" s="67">
        <v>0</v>
      </c>
      <c r="M9" s="66">
        <v>0.2</v>
      </c>
      <c r="N9" s="61">
        <v>0.3</v>
      </c>
      <c r="O9" s="61">
        <v>0.3</v>
      </c>
      <c r="P9" s="62">
        <v>3.3</v>
      </c>
      <c r="Q9" s="62">
        <f>SUM(F9:P9)</f>
        <v>18</v>
      </c>
      <c r="S9" s="7"/>
    </row>
    <row r="10" spans="1:17" ht="24">
      <c r="A10" s="87" t="s">
        <v>40</v>
      </c>
      <c r="B10" s="88"/>
      <c r="C10" s="88"/>
      <c r="D10" s="89"/>
      <c r="E10" s="44">
        <v>2075.4</v>
      </c>
      <c r="F10" s="90" t="s">
        <v>41</v>
      </c>
      <c r="G10" s="91"/>
      <c r="H10" s="91"/>
      <c r="I10" s="91"/>
      <c r="J10" s="91"/>
      <c r="K10" s="91"/>
      <c r="L10" s="91"/>
      <c r="M10" s="92"/>
      <c r="N10" s="74" t="s">
        <v>42</v>
      </c>
      <c r="O10" s="75"/>
      <c r="P10" s="14" t="s">
        <v>43</v>
      </c>
      <c r="Q10" s="14"/>
    </row>
    <row r="11" spans="1:17" ht="12.75">
      <c r="A11" s="76" t="s">
        <v>44</v>
      </c>
      <c r="B11" s="77"/>
      <c r="C11" s="77"/>
      <c r="D11" s="77"/>
      <c r="E11" s="78"/>
      <c r="F11" s="16">
        <f>E10*F8</f>
        <v>4150.8</v>
      </c>
      <c r="G11" s="16">
        <f>G9*E10</f>
        <v>4192.308</v>
      </c>
      <c r="H11" s="16">
        <f>H8*E10</f>
        <v>7056.36</v>
      </c>
      <c r="I11" s="16">
        <f>I8*E10</f>
        <v>1141.4700000000003</v>
      </c>
      <c r="J11" s="16">
        <f>J9*E10</f>
        <v>5146.992</v>
      </c>
      <c r="K11" s="16">
        <f>E10*K8</f>
        <v>7471.4400000000005</v>
      </c>
      <c r="L11" s="16">
        <v>0</v>
      </c>
      <c r="M11" s="16">
        <f>M8*E10</f>
        <v>0</v>
      </c>
      <c r="N11" s="16">
        <f>N9*E10</f>
        <v>622.62</v>
      </c>
      <c r="O11" s="16">
        <f>O9*E10</f>
        <v>622.62</v>
      </c>
      <c r="P11" s="16">
        <f>P8*E10</f>
        <v>6848.82</v>
      </c>
      <c r="Q11" s="16">
        <f>F11+G11+H11+I11+J11+K11+L11+M11+N11+O11+P11</f>
        <v>37253.43</v>
      </c>
    </row>
    <row r="12" spans="1:17" ht="12.75">
      <c r="A12" s="79" t="s">
        <v>45</v>
      </c>
      <c r="B12" s="79"/>
      <c r="C12" s="79"/>
      <c r="D12" s="79"/>
      <c r="E12" s="80"/>
      <c r="F12" s="81" t="s">
        <v>46</v>
      </c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3"/>
    </row>
    <row r="13" spans="1:17" ht="12.75">
      <c r="A13" s="84" t="s">
        <v>47</v>
      </c>
      <c r="B13" s="84"/>
      <c r="C13" s="84"/>
      <c r="D13" s="85"/>
      <c r="E13" s="45">
        <v>132645.8045999998</v>
      </c>
      <c r="F13" s="58"/>
      <c r="G13" s="17"/>
      <c r="H13" s="18"/>
      <c r="I13" s="17"/>
      <c r="J13" s="17"/>
      <c r="K13" s="17"/>
      <c r="L13" s="17"/>
      <c r="M13" s="17"/>
      <c r="N13" s="17"/>
      <c r="O13" s="17"/>
      <c r="P13" s="17"/>
      <c r="Q13" s="19"/>
    </row>
    <row r="14" spans="1:17" ht="12.75">
      <c r="A14" s="37"/>
      <c r="B14" s="86" t="s">
        <v>59</v>
      </c>
      <c r="C14" s="86"/>
      <c r="D14" s="38" t="s">
        <v>45</v>
      </c>
      <c r="E14" s="39" t="s">
        <v>26</v>
      </c>
      <c r="F14" s="58"/>
      <c r="G14" s="17"/>
      <c r="H14" s="18"/>
      <c r="I14" s="17"/>
      <c r="J14" s="17"/>
      <c r="K14" s="17"/>
      <c r="L14" s="17"/>
      <c r="M14" s="17"/>
      <c r="N14" s="17"/>
      <c r="O14" s="17"/>
      <c r="P14" s="17"/>
      <c r="Q14" s="19"/>
    </row>
    <row r="15" spans="1:18" ht="12.75">
      <c r="A15" s="20" t="s">
        <v>48</v>
      </c>
      <c r="B15" s="68">
        <v>34565.2</v>
      </c>
      <c r="C15" s="73"/>
      <c r="D15" s="40">
        <v>26452.44</v>
      </c>
      <c r="E15" s="41"/>
      <c r="F15" s="21">
        <f>E10*F8</f>
        <v>4150.8</v>
      </c>
      <c r="G15" s="21">
        <v>4182.822</v>
      </c>
      <c r="H15" s="22">
        <f>H8*E10</f>
        <v>7056.36</v>
      </c>
      <c r="I15" s="21">
        <v>2100</v>
      </c>
      <c r="J15" s="21">
        <v>5155.518</v>
      </c>
      <c r="K15" s="21">
        <f>K8*E10</f>
        <v>7471.4400000000005</v>
      </c>
      <c r="L15" s="21">
        <f>4486.19+2952.07</f>
        <v>7438.26</v>
      </c>
      <c r="M15" s="21">
        <v>0</v>
      </c>
      <c r="N15" s="42">
        <v>0</v>
      </c>
      <c r="O15" s="42">
        <v>0</v>
      </c>
      <c r="P15" s="21">
        <f>P8*E10</f>
        <v>6848.82</v>
      </c>
      <c r="Q15" s="23">
        <f aca="true" t="shared" si="0" ref="Q15:Q26">SUM(F15:P15)</f>
        <v>44404.020000000004</v>
      </c>
      <c r="R15" s="7"/>
    </row>
    <row r="16" spans="1:18" ht="12.75">
      <c r="A16" s="20" t="s">
        <v>49</v>
      </c>
      <c r="B16" s="68">
        <v>37127.86</v>
      </c>
      <c r="C16" s="69"/>
      <c r="D16" s="40">
        <v>29698.44</v>
      </c>
      <c r="E16" s="41"/>
      <c r="F16" s="21">
        <v>4150.8</v>
      </c>
      <c r="G16" s="21">
        <v>4182.822</v>
      </c>
      <c r="H16" s="22">
        <v>7056.36</v>
      </c>
      <c r="I16" s="21">
        <v>2100</v>
      </c>
      <c r="J16" s="21">
        <v>5155.518</v>
      </c>
      <c r="K16" s="21">
        <v>7471.4400000000005</v>
      </c>
      <c r="L16" s="21">
        <f>3129.9+3644.04777</f>
        <v>6773.947770000001</v>
      </c>
      <c r="M16" s="21">
        <v>0</v>
      </c>
      <c r="N16" s="42">
        <v>0</v>
      </c>
      <c r="O16" s="42">
        <v>0</v>
      </c>
      <c r="P16" s="21">
        <v>6848.82</v>
      </c>
      <c r="Q16" s="23">
        <f t="shared" si="0"/>
        <v>43739.70777</v>
      </c>
      <c r="R16" s="7"/>
    </row>
    <row r="17" spans="1:18" ht="12.75">
      <c r="A17" s="20" t="s">
        <v>2</v>
      </c>
      <c r="B17" s="68">
        <v>36463.66</v>
      </c>
      <c r="C17" s="69"/>
      <c r="D17" s="40">
        <v>31353.94</v>
      </c>
      <c r="E17" s="41"/>
      <c r="F17" s="21">
        <v>4150.8</v>
      </c>
      <c r="G17" s="21">
        <v>4182.822</v>
      </c>
      <c r="H17" s="22">
        <v>7056.36</v>
      </c>
      <c r="I17" s="21">
        <v>2100</v>
      </c>
      <c r="J17" s="21">
        <v>5155.518</v>
      </c>
      <c r="K17" s="21">
        <v>7471.4400000000005</v>
      </c>
      <c r="L17" s="21">
        <f>3129.9+1826.13223</f>
        <v>4956.03223</v>
      </c>
      <c r="M17" s="21">
        <v>0</v>
      </c>
      <c r="N17" s="42">
        <v>0</v>
      </c>
      <c r="O17" s="42">
        <v>0</v>
      </c>
      <c r="P17" s="21">
        <v>6848.82</v>
      </c>
      <c r="Q17" s="23">
        <f t="shared" si="0"/>
        <v>41921.79223</v>
      </c>
      <c r="R17" s="7"/>
    </row>
    <row r="18" spans="1:18" ht="12.75">
      <c r="A18" s="20" t="s">
        <v>50</v>
      </c>
      <c r="B18" s="68">
        <v>34645.73</v>
      </c>
      <c r="C18" s="69"/>
      <c r="D18" s="40">
        <v>33220.73</v>
      </c>
      <c r="E18" s="41"/>
      <c r="F18" s="21">
        <v>4150.8</v>
      </c>
      <c r="G18" s="21">
        <v>4182.822</v>
      </c>
      <c r="H18" s="22">
        <v>7056.36</v>
      </c>
      <c r="I18" s="21">
        <v>2100</v>
      </c>
      <c r="J18" s="21">
        <v>5155.518</v>
      </c>
      <c r="K18" s="21">
        <v>7471.4400000000005</v>
      </c>
      <c r="L18" s="21">
        <f>3860.21+2124.12</f>
        <v>5984.33</v>
      </c>
      <c r="M18" s="21">
        <v>1300</v>
      </c>
      <c r="N18" s="42">
        <v>0</v>
      </c>
      <c r="O18" s="42">
        <v>0</v>
      </c>
      <c r="P18" s="21">
        <v>6848.82</v>
      </c>
      <c r="Q18" s="23">
        <f t="shared" si="0"/>
        <v>44250.090000000004</v>
      </c>
      <c r="R18" s="7"/>
    </row>
    <row r="19" spans="1:17" ht="12.75">
      <c r="A19" s="20" t="s">
        <v>4</v>
      </c>
      <c r="B19" s="68">
        <v>35674.1</v>
      </c>
      <c r="C19" s="69"/>
      <c r="D19" s="40">
        <v>37889.17</v>
      </c>
      <c r="E19" s="41"/>
      <c r="F19" s="21">
        <v>4150.8</v>
      </c>
      <c r="G19" s="21">
        <v>4182.822</v>
      </c>
      <c r="H19" s="22">
        <v>7056.36</v>
      </c>
      <c r="I19" s="21">
        <v>0</v>
      </c>
      <c r="J19" s="21">
        <v>5155.518</v>
      </c>
      <c r="K19" s="21">
        <v>7471.4400000000005</v>
      </c>
      <c r="L19" s="21">
        <f>2816.91+1792.94</f>
        <v>4609.85</v>
      </c>
      <c r="M19" s="21">
        <v>0</v>
      </c>
      <c r="N19" s="42">
        <v>2185</v>
      </c>
      <c r="O19" s="42">
        <v>1761</v>
      </c>
      <c r="P19" s="21">
        <v>6848.82</v>
      </c>
      <c r="Q19" s="23">
        <f t="shared" si="0"/>
        <v>43421.61</v>
      </c>
    </row>
    <row r="20" spans="1:17" ht="12.75">
      <c r="A20" s="20" t="s">
        <v>5</v>
      </c>
      <c r="B20" s="68">
        <v>42019.28</v>
      </c>
      <c r="C20" s="69"/>
      <c r="D20" s="40">
        <v>45935.75</v>
      </c>
      <c r="E20" s="41"/>
      <c r="F20" s="21">
        <v>4150.8</v>
      </c>
      <c r="G20" s="21">
        <v>4182.822</v>
      </c>
      <c r="H20" s="22">
        <v>7056.36</v>
      </c>
      <c r="I20" s="21">
        <v>0</v>
      </c>
      <c r="J20" s="21">
        <v>5155.518</v>
      </c>
      <c r="K20" s="21">
        <v>7471.4400000000005</v>
      </c>
      <c r="L20" s="21">
        <f>3338.56+832.47232</f>
        <v>4171.03232</v>
      </c>
      <c r="M20" s="21">
        <f>500+2379.5</f>
        <v>2879.5</v>
      </c>
      <c r="N20" s="42">
        <v>0</v>
      </c>
      <c r="O20" s="42">
        <v>0</v>
      </c>
      <c r="P20" s="21">
        <v>6848.82</v>
      </c>
      <c r="Q20" s="23">
        <f t="shared" si="0"/>
        <v>41916.29232</v>
      </c>
    </row>
    <row r="21" spans="1:17" ht="12.75">
      <c r="A21" s="20" t="s">
        <v>6</v>
      </c>
      <c r="B21" s="68">
        <v>41580.52</v>
      </c>
      <c r="C21" s="69"/>
      <c r="D21" s="40">
        <v>39074.29</v>
      </c>
      <c r="E21" s="41"/>
      <c r="F21" s="21">
        <v>4150.8</v>
      </c>
      <c r="G21" s="21">
        <v>4182.822</v>
      </c>
      <c r="H21" s="22">
        <v>7056.36</v>
      </c>
      <c r="I21" s="21">
        <v>0</v>
      </c>
      <c r="J21" s="21">
        <v>6493.06</v>
      </c>
      <c r="K21" s="21">
        <v>7471.4400000000005</v>
      </c>
      <c r="L21" s="21">
        <f>5320.83+2702.01768</f>
        <v>8022.84768</v>
      </c>
      <c r="M21" s="46">
        <v>0</v>
      </c>
      <c r="N21" s="42">
        <v>10425</v>
      </c>
      <c r="O21" s="42">
        <v>0</v>
      </c>
      <c r="P21" s="21">
        <v>6848.82</v>
      </c>
      <c r="Q21" s="23">
        <f t="shared" si="0"/>
        <v>54651.14968</v>
      </c>
    </row>
    <row r="22" spans="1:17" ht="12.75">
      <c r="A22" s="20" t="s">
        <v>7</v>
      </c>
      <c r="B22" s="68">
        <v>45446.62</v>
      </c>
      <c r="C22" s="69"/>
      <c r="D22" s="40">
        <v>39297.06</v>
      </c>
      <c r="E22" s="41"/>
      <c r="F22" s="21">
        <v>4150.8</v>
      </c>
      <c r="G22" s="21">
        <f>4182.822+2361</f>
        <v>6543.822</v>
      </c>
      <c r="H22" s="22">
        <v>7056.36</v>
      </c>
      <c r="I22" s="21">
        <v>0</v>
      </c>
      <c r="J22" s="21">
        <v>5155.518</v>
      </c>
      <c r="K22" s="21">
        <v>7471.4400000000005</v>
      </c>
      <c r="L22" s="21">
        <f>6259.8+4031.26</f>
        <v>10291.060000000001</v>
      </c>
      <c r="M22" s="21">
        <v>0</v>
      </c>
      <c r="N22" s="42">
        <v>2413</v>
      </c>
      <c r="O22" s="42">
        <v>0</v>
      </c>
      <c r="P22" s="21">
        <v>6848.82</v>
      </c>
      <c r="Q22" s="23">
        <f t="shared" si="0"/>
        <v>49930.82</v>
      </c>
    </row>
    <row r="23" spans="1:17" ht="12.75">
      <c r="A23" s="20" t="s">
        <v>51</v>
      </c>
      <c r="B23" s="68">
        <v>47714.76</v>
      </c>
      <c r="C23" s="69"/>
      <c r="D23" s="40">
        <v>46456.53</v>
      </c>
      <c r="E23" s="41"/>
      <c r="F23" s="21">
        <v>4150.8</v>
      </c>
      <c r="G23" s="21">
        <v>4182.822</v>
      </c>
      <c r="H23" s="22">
        <v>7056.36</v>
      </c>
      <c r="I23" s="21">
        <v>0</v>
      </c>
      <c r="J23" s="21">
        <v>5155.518</v>
      </c>
      <c r="K23" s="21">
        <v>7471.4400000000005</v>
      </c>
      <c r="L23" s="21">
        <f>5112.17+137.04</f>
        <v>5249.21</v>
      </c>
      <c r="M23" s="21">
        <v>0</v>
      </c>
      <c r="N23" s="42">
        <f>7859+2044</f>
        <v>9903</v>
      </c>
      <c r="O23" s="42">
        <v>0</v>
      </c>
      <c r="P23" s="21">
        <v>6848.82</v>
      </c>
      <c r="Q23" s="23">
        <f t="shared" si="0"/>
        <v>50017.97</v>
      </c>
    </row>
    <row r="24" spans="1:17" ht="12.75">
      <c r="A24" s="20" t="s">
        <v>52</v>
      </c>
      <c r="B24" s="68">
        <v>42672.91</v>
      </c>
      <c r="C24" s="69"/>
      <c r="D24" s="40">
        <v>44966.27</v>
      </c>
      <c r="E24" s="41"/>
      <c r="F24" s="21">
        <v>4150.8</v>
      </c>
      <c r="G24" s="21">
        <v>4182.822</v>
      </c>
      <c r="H24" s="22">
        <v>7056.36</v>
      </c>
      <c r="I24" s="21">
        <v>2100</v>
      </c>
      <c r="J24" s="21">
        <v>5155.518</v>
      </c>
      <c r="K24" s="21">
        <v>7471.4400000000005</v>
      </c>
      <c r="L24" s="21">
        <f>5738.15+1987.08</f>
        <v>7725.23</v>
      </c>
      <c r="M24" s="21">
        <v>0</v>
      </c>
      <c r="N24" s="42">
        <f>9326+3696</f>
        <v>13022</v>
      </c>
      <c r="O24" s="42">
        <v>0</v>
      </c>
      <c r="P24" s="21">
        <v>6848.82</v>
      </c>
      <c r="Q24" s="23">
        <f t="shared" si="0"/>
        <v>57712.99</v>
      </c>
    </row>
    <row r="25" spans="1:17" ht="12.75">
      <c r="A25" s="20" t="s">
        <v>53</v>
      </c>
      <c r="B25" s="68">
        <v>45148.88</v>
      </c>
      <c r="C25" s="69"/>
      <c r="D25" s="40">
        <v>40523.87</v>
      </c>
      <c r="E25" s="41"/>
      <c r="F25" s="21">
        <v>4150.8</v>
      </c>
      <c r="G25" s="21">
        <v>4182.822</v>
      </c>
      <c r="H25" s="22">
        <v>7056.36</v>
      </c>
      <c r="I25" s="21">
        <v>2100</v>
      </c>
      <c r="J25" s="21">
        <v>5155.518</v>
      </c>
      <c r="K25" s="21">
        <v>7471.4400000000005</v>
      </c>
      <c r="L25" s="21">
        <f>6677.12+2249.74</f>
        <v>8926.86</v>
      </c>
      <c r="M25" s="21">
        <v>0</v>
      </c>
      <c r="N25" s="42">
        <v>0</v>
      </c>
      <c r="O25" s="42">
        <v>0</v>
      </c>
      <c r="P25" s="21">
        <v>6848.82</v>
      </c>
      <c r="Q25" s="23">
        <f t="shared" si="0"/>
        <v>45892.62</v>
      </c>
    </row>
    <row r="26" spans="1:17" ht="12.75">
      <c r="A26" s="20" t="s">
        <v>54</v>
      </c>
      <c r="B26" s="68">
        <v>46350.62</v>
      </c>
      <c r="C26" s="69"/>
      <c r="D26" s="40">
        <v>46666.32</v>
      </c>
      <c r="E26" s="41"/>
      <c r="F26" s="21">
        <v>4150.8</v>
      </c>
      <c r="G26" s="21">
        <v>4182.822</v>
      </c>
      <c r="H26" s="22">
        <v>7056.36</v>
      </c>
      <c r="I26" s="21">
        <v>2100</v>
      </c>
      <c r="J26" s="21">
        <v>5155.518</v>
      </c>
      <c r="K26" s="21">
        <v>7471.4400000000005</v>
      </c>
      <c r="L26" s="21">
        <f>5320.83+1593.09</f>
        <v>6913.92</v>
      </c>
      <c r="M26" s="21">
        <v>2181.98</v>
      </c>
      <c r="N26" s="42">
        <v>2098</v>
      </c>
      <c r="O26" s="42">
        <v>0</v>
      </c>
      <c r="P26" s="21">
        <v>6848.82</v>
      </c>
      <c r="Q26" s="23">
        <f t="shared" si="0"/>
        <v>48159.66</v>
      </c>
    </row>
    <row r="27" spans="1:17" ht="12.75">
      <c r="A27" s="51" t="s">
        <v>71</v>
      </c>
      <c r="B27" s="68">
        <v>0</v>
      </c>
      <c r="C27" s="69"/>
      <c r="D27" s="40">
        <f>600+600+600+600</f>
        <v>2400</v>
      </c>
      <c r="E27" s="41"/>
      <c r="F27" s="21"/>
      <c r="G27" s="21"/>
      <c r="H27" s="22"/>
      <c r="I27" s="21"/>
      <c r="J27" s="21"/>
      <c r="K27" s="21"/>
      <c r="L27" s="21"/>
      <c r="M27" s="21"/>
      <c r="N27" s="42"/>
      <c r="O27" s="42"/>
      <c r="P27" s="21"/>
      <c r="Q27" s="23"/>
    </row>
    <row r="28" spans="1:17" ht="19.5">
      <c r="A28" s="51" t="s">
        <v>72</v>
      </c>
      <c r="B28" s="68">
        <v>0</v>
      </c>
      <c r="C28" s="69"/>
      <c r="D28" s="40">
        <f>900+900+900+900</f>
        <v>3600</v>
      </c>
      <c r="E28" s="30"/>
      <c r="F28" s="21"/>
      <c r="G28" s="21"/>
      <c r="H28" s="21"/>
      <c r="I28" s="21"/>
      <c r="J28" s="21"/>
      <c r="K28" s="21"/>
      <c r="L28" s="21"/>
      <c r="M28" s="21"/>
      <c r="N28" s="42"/>
      <c r="O28" s="42"/>
      <c r="P28" s="21"/>
      <c r="Q28" s="23"/>
    </row>
    <row r="29" spans="1:17" ht="12.75">
      <c r="A29" s="51" t="s">
        <v>10</v>
      </c>
      <c r="B29" s="68">
        <v>0</v>
      </c>
      <c r="C29" s="69"/>
      <c r="D29" s="40">
        <v>0</v>
      </c>
      <c r="E29" s="30"/>
      <c r="F29" s="21"/>
      <c r="G29" s="21"/>
      <c r="H29" s="21"/>
      <c r="I29" s="21"/>
      <c r="J29" s="21"/>
      <c r="K29" s="21"/>
      <c r="L29" s="21"/>
      <c r="M29" s="21"/>
      <c r="N29" s="42"/>
      <c r="O29" s="42"/>
      <c r="P29" s="21"/>
      <c r="Q29" s="23"/>
    </row>
    <row r="30" spans="1:17" ht="19.5">
      <c r="A30" s="51" t="s">
        <v>62</v>
      </c>
      <c r="B30" s="68">
        <v>0</v>
      </c>
      <c r="C30" s="69"/>
      <c r="D30" s="40">
        <f>1461.06+3100.17</f>
        <v>4561.23</v>
      </c>
      <c r="E30" s="30"/>
      <c r="F30" s="21"/>
      <c r="G30" s="21"/>
      <c r="H30" s="21"/>
      <c r="I30" s="21"/>
      <c r="J30" s="21"/>
      <c r="K30" s="21"/>
      <c r="L30" s="21"/>
      <c r="M30" s="21"/>
      <c r="N30" s="42"/>
      <c r="O30" s="42"/>
      <c r="P30" s="21"/>
      <c r="Q30" s="23"/>
    </row>
    <row r="31" spans="1:17" ht="12.75">
      <c r="A31" s="24" t="s">
        <v>12</v>
      </c>
      <c r="B31" s="70">
        <f>SUM(B15:B30)</f>
        <v>489410.14</v>
      </c>
      <c r="C31" s="71"/>
      <c r="D31" s="43">
        <f>SUM(D15:D30)</f>
        <v>472096.04</v>
      </c>
      <c r="E31" s="25"/>
      <c r="F31" s="25">
        <f aca="true" t="shared" si="1" ref="F31:Q31">SUM(F15:F30)</f>
        <v>49809.60000000001</v>
      </c>
      <c r="G31" s="25">
        <f t="shared" si="1"/>
        <v>52554.864</v>
      </c>
      <c r="H31" s="25">
        <f t="shared" si="1"/>
        <v>84676.31999999999</v>
      </c>
      <c r="I31" s="25">
        <f t="shared" si="1"/>
        <v>14700</v>
      </c>
      <c r="J31" s="25">
        <f t="shared" si="1"/>
        <v>63203.75799999999</v>
      </c>
      <c r="K31" s="25">
        <f t="shared" si="1"/>
        <v>89657.28000000001</v>
      </c>
      <c r="L31" s="43">
        <f t="shared" si="1"/>
        <v>81062.58</v>
      </c>
      <c r="M31" s="43">
        <f t="shared" si="1"/>
        <v>6361.48</v>
      </c>
      <c r="N31" s="43">
        <f t="shared" si="1"/>
        <v>40046</v>
      </c>
      <c r="O31" s="43">
        <f t="shared" si="1"/>
        <v>1761</v>
      </c>
      <c r="P31" s="25">
        <f t="shared" si="1"/>
        <v>82185.84</v>
      </c>
      <c r="Q31" s="26">
        <f t="shared" si="1"/>
        <v>566018.7220000001</v>
      </c>
    </row>
    <row r="32" spans="1:17" ht="12.75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 t="s">
        <v>25</v>
      </c>
      <c r="P32" s="72">
        <f>E13+D31-Q31</f>
        <v>38723.12259999965</v>
      </c>
      <c r="Q32" s="72"/>
    </row>
    <row r="33" ht="12.75">
      <c r="A33" s="27"/>
    </row>
    <row r="35" spans="2:16" ht="12.75">
      <c r="B35" s="56"/>
      <c r="P35" s="7"/>
    </row>
    <row r="36" spans="1:17" ht="12.75">
      <c r="A36" t="s">
        <v>3</v>
      </c>
      <c r="B36">
        <v>1300</v>
      </c>
      <c r="C36" t="s">
        <v>81</v>
      </c>
      <c r="J36" s="48" t="s">
        <v>0</v>
      </c>
      <c r="K36" s="48">
        <v>4486.1900000000005</v>
      </c>
      <c r="L36" s="48" t="s">
        <v>64</v>
      </c>
      <c r="M36" s="48">
        <v>2952.07</v>
      </c>
      <c r="N36" s="48" t="s">
        <v>65</v>
      </c>
      <c r="O36" s="7"/>
      <c r="Q36" s="7"/>
    </row>
    <row r="37" spans="1:16" ht="12.75">
      <c r="A37" t="s">
        <v>5</v>
      </c>
      <c r="B37">
        <v>500</v>
      </c>
      <c r="C37" t="s">
        <v>90</v>
      </c>
      <c r="J37" s="48" t="s">
        <v>1</v>
      </c>
      <c r="K37" s="48">
        <v>3129.8999999999996</v>
      </c>
      <c r="L37" s="48" t="s">
        <v>64</v>
      </c>
      <c r="M37" s="48">
        <v>3644.04777</v>
      </c>
      <c r="N37" s="48" t="s">
        <v>65</v>
      </c>
      <c r="P37" s="2"/>
    </row>
    <row r="38" spans="2:14" ht="12.75">
      <c r="B38">
        <v>2379.5</v>
      </c>
      <c r="C38" t="s">
        <v>55</v>
      </c>
      <c r="J38" s="48" t="s">
        <v>2</v>
      </c>
      <c r="K38" s="48">
        <v>3129.8999999999996</v>
      </c>
      <c r="L38" s="48" t="s">
        <v>64</v>
      </c>
      <c r="M38" s="48">
        <v>1826.13223</v>
      </c>
      <c r="N38" s="48" t="s">
        <v>65</v>
      </c>
    </row>
    <row r="39" spans="1:16" ht="12.75">
      <c r="A39" t="s">
        <v>14</v>
      </c>
      <c r="B39">
        <v>2181.98</v>
      </c>
      <c r="C39" t="s">
        <v>99</v>
      </c>
      <c r="J39" s="48" t="s">
        <v>3</v>
      </c>
      <c r="K39" s="48">
        <v>3860.21</v>
      </c>
      <c r="L39" s="48" t="s">
        <v>64</v>
      </c>
      <c r="M39" s="48">
        <v>2124.12</v>
      </c>
      <c r="N39" s="48" t="s">
        <v>65</v>
      </c>
      <c r="P39" s="7"/>
    </row>
    <row r="40" spans="10:14" ht="12.75">
      <c r="J40" s="48" t="s">
        <v>4</v>
      </c>
      <c r="K40" s="48">
        <v>2816.91</v>
      </c>
      <c r="L40" s="48" t="s">
        <v>64</v>
      </c>
      <c r="M40" s="48">
        <v>1792.94</v>
      </c>
      <c r="N40" s="48" t="s">
        <v>65</v>
      </c>
    </row>
    <row r="41" spans="10:14" ht="12.75">
      <c r="J41" s="48" t="s">
        <v>5</v>
      </c>
      <c r="K41" s="48">
        <v>3338.56</v>
      </c>
      <c r="L41" s="48" t="s">
        <v>64</v>
      </c>
      <c r="M41" s="48">
        <v>832.47232</v>
      </c>
      <c r="N41" s="48" t="s">
        <v>65</v>
      </c>
    </row>
    <row r="42" spans="10:14" ht="12.75">
      <c r="J42" s="48" t="s">
        <v>6</v>
      </c>
      <c r="K42" s="48">
        <v>5320.83</v>
      </c>
      <c r="L42" s="48" t="s">
        <v>64</v>
      </c>
      <c r="M42" s="48">
        <v>2702.01768</v>
      </c>
      <c r="N42" s="48" t="s">
        <v>65</v>
      </c>
    </row>
    <row r="43" spans="10:14" ht="12.75">
      <c r="J43" s="48" t="s">
        <v>7</v>
      </c>
      <c r="K43" s="48">
        <v>6259.799999999999</v>
      </c>
      <c r="L43" s="48" t="s">
        <v>64</v>
      </c>
      <c r="M43" s="48">
        <v>4031.26</v>
      </c>
      <c r="N43" s="48" t="s">
        <v>65</v>
      </c>
    </row>
    <row r="44" spans="10:14" ht="12.75">
      <c r="J44" s="48" t="s">
        <v>8</v>
      </c>
      <c r="K44" s="48">
        <v>5112.17</v>
      </c>
      <c r="L44" s="48" t="s">
        <v>64</v>
      </c>
      <c r="M44" s="48">
        <v>137.04</v>
      </c>
      <c r="N44" s="48" t="s">
        <v>65</v>
      </c>
    </row>
    <row r="45" spans="10:14" ht="12.75">
      <c r="J45" s="48" t="s">
        <v>11</v>
      </c>
      <c r="K45" s="48">
        <v>5738.15</v>
      </c>
      <c r="L45" s="48" t="s">
        <v>64</v>
      </c>
      <c r="M45" s="48">
        <v>1987.08</v>
      </c>
      <c r="N45" s="48" t="s">
        <v>65</v>
      </c>
    </row>
    <row r="46" spans="10:14" ht="12.75">
      <c r="J46" s="48" t="s">
        <v>13</v>
      </c>
      <c r="K46" s="48">
        <v>6677.12</v>
      </c>
      <c r="L46" s="48" t="s">
        <v>64</v>
      </c>
      <c r="M46" s="48">
        <v>2249.74</v>
      </c>
      <c r="N46" s="48" t="s">
        <v>65</v>
      </c>
    </row>
    <row r="47" spans="10:14" ht="12.75">
      <c r="J47" s="48" t="s">
        <v>14</v>
      </c>
      <c r="K47" s="48">
        <v>5320.83</v>
      </c>
      <c r="L47" s="48" t="s">
        <v>64</v>
      </c>
      <c r="M47" s="48">
        <v>1593.09</v>
      </c>
      <c r="N47" s="48" t="s">
        <v>65</v>
      </c>
    </row>
    <row r="48" spans="11:16" ht="12.75">
      <c r="K48" s="2"/>
      <c r="M48" s="2"/>
      <c r="P48" s="7"/>
    </row>
    <row r="49" ht="12.75">
      <c r="A49" s="59"/>
    </row>
  </sheetData>
  <sheetProtection/>
  <mergeCells count="46"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N10:O10"/>
    <mergeCell ref="A11:E11"/>
    <mergeCell ref="A12:E12"/>
    <mergeCell ref="F12:Q12"/>
    <mergeCell ref="A13:D13"/>
    <mergeCell ref="B14:C14"/>
    <mergeCell ref="A10:D10"/>
    <mergeCell ref="F10:M10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P32:Q32"/>
  </mergeCells>
  <printOptions/>
  <pageMargins left="0.3958333333333333" right="0.14583333333333334" top="0.75" bottom="0.75" header="0.3" footer="0.3"/>
  <pageSetup horizontalDpi="600" verticalDpi="600" orientation="landscape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O35"/>
  <sheetViews>
    <sheetView workbookViewId="0" topLeftCell="A1">
      <selection activeCell="B45" sqref="B45"/>
    </sheetView>
  </sheetViews>
  <sheetFormatPr defaultColWidth="9.00390625" defaultRowHeight="12.75"/>
  <sheetData>
    <row r="3" spans="1:15" ht="12.75">
      <c r="A3" s="125" t="s">
        <v>79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1:15" ht="38.25">
      <c r="A4" s="3" t="s">
        <v>16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" t="s">
        <v>17</v>
      </c>
      <c r="N4" s="6" t="s">
        <v>18</v>
      </c>
      <c r="O4" s="5" t="s">
        <v>24</v>
      </c>
    </row>
    <row r="5" spans="1:15" ht="38.25">
      <c r="A5" s="4" t="s">
        <v>4</v>
      </c>
      <c r="B5" s="122" t="s">
        <v>84</v>
      </c>
      <c r="C5" s="123"/>
      <c r="D5" s="123"/>
      <c r="E5" s="123"/>
      <c r="F5" s="123"/>
      <c r="G5" s="123"/>
      <c r="H5" s="123"/>
      <c r="I5" s="123"/>
      <c r="J5" s="123"/>
      <c r="K5" s="123"/>
      <c r="L5" s="124"/>
      <c r="M5" s="54" t="s">
        <v>85</v>
      </c>
      <c r="N5" s="55">
        <v>0.05</v>
      </c>
      <c r="O5" s="55" t="s">
        <v>83</v>
      </c>
    </row>
    <row r="6" spans="1:15" ht="12.75">
      <c r="A6" s="8" t="s">
        <v>19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 t="s">
        <v>20</v>
      </c>
      <c r="O6" s="8">
        <v>2.185</v>
      </c>
    </row>
    <row r="7" spans="1:15" ht="48">
      <c r="A7" s="4" t="s">
        <v>4</v>
      </c>
      <c r="B7" s="122" t="s">
        <v>87</v>
      </c>
      <c r="C7" s="123"/>
      <c r="D7" s="123"/>
      <c r="E7" s="123"/>
      <c r="F7" s="123"/>
      <c r="G7" s="123"/>
      <c r="H7" s="123"/>
      <c r="I7" s="123"/>
      <c r="J7" s="123"/>
      <c r="K7" s="123"/>
      <c r="L7" s="124"/>
      <c r="M7" s="54" t="s">
        <v>89</v>
      </c>
      <c r="N7" s="55">
        <v>0.01</v>
      </c>
      <c r="O7" s="55" t="s">
        <v>86</v>
      </c>
    </row>
    <row r="8" spans="1:15" ht="12.75">
      <c r="A8" s="4"/>
      <c r="B8" s="122" t="s">
        <v>88</v>
      </c>
      <c r="C8" s="123"/>
      <c r="D8" s="123"/>
      <c r="E8" s="123"/>
      <c r="F8" s="123"/>
      <c r="G8" s="123"/>
      <c r="H8" s="123"/>
      <c r="I8" s="123"/>
      <c r="J8" s="123"/>
      <c r="K8" s="123"/>
      <c r="L8" s="124"/>
      <c r="M8" s="54" t="s">
        <v>70</v>
      </c>
      <c r="N8" s="55">
        <v>0.01</v>
      </c>
      <c r="O8" s="55"/>
    </row>
    <row r="9" spans="1:15" ht="12.7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 t="s">
        <v>20</v>
      </c>
      <c r="O9" s="8">
        <v>1.761</v>
      </c>
    </row>
    <row r="10" spans="1:15" ht="43.5" customHeight="1">
      <c r="A10" s="4" t="s">
        <v>6</v>
      </c>
      <c r="B10" s="122" t="s">
        <v>67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4"/>
      <c r="M10" s="54" t="s">
        <v>74</v>
      </c>
      <c r="N10" s="55">
        <v>3.2</v>
      </c>
      <c r="O10" s="55"/>
    </row>
    <row r="11" spans="1:15" ht="12.75">
      <c r="A11" s="49" t="s">
        <v>19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 t="s">
        <v>20</v>
      </c>
      <c r="O11" s="49">
        <v>10.425</v>
      </c>
    </row>
    <row r="12" spans="1:15" ht="39.75" customHeight="1">
      <c r="A12" s="4" t="s">
        <v>7</v>
      </c>
      <c r="B12" s="122" t="s">
        <v>21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4"/>
      <c r="M12" s="54" t="s">
        <v>75</v>
      </c>
      <c r="N12" s="55">
        <v>1</v>
      </c>
      <c r="O12" s="55" t="s">
        <v>91</v>
      </c>
    </row>
    <row r="13" spans="1:15" ht="12.75">
      <c r="A13" s="50" t="s">
        <v>19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 t="s">
        <v>20</v>
      </c>
      <c r="O13" s="50">
        <v>2.413</v>
      </c>
    </row>
    <row r="14" spans="1:15" ht="60">
      <c r="A14" s="4" t="s">
        <v>8</v>
      </c>
      <c r="B14" s="122" t="s">
        <v>93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4"/>
      <c r="M14" s="54" t="s">
        <v>70</v>
      </c>
      <c r="N14" s="55">
        <v>0.02</v>
      </c>
      <c r="O14" s="55" t="s">
        <v>92</v>
      </c>
    </row>
    <row r="15" spans="1:15" ht="30.75" customHeight="1">
      <c r="A15" s="4"/>
      <c r="B15" s="122" t="s">
        <v>23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4"/>
      <c r="M15" s="54" t="s">
        <v>74</v>
      </c>
      <c r="N15" s="55">
        <v>0.01</v>
      </c>
      <c r="O15" s="55"/>
    </row>
    <row r="16" spans="1:15" ht="26.25" customHeight="1">
      <c r="A16" s="4"/>
      <c r="B16" s="122" t="s">
        <v>22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4"/>
      <c r="M16" s="54" t="s">
        <v>74</v>
      </c>
      <c r="N16" s="55">
        <v>0.01</v>
      </c>
      <c r="O16" s="55"/>
    </row>
    <row r="17" spans="1:15" ht="28.5" customHeight="1">
      <c r="A17" s="4"/>
      <c r="B17" s="122" t="s">
        <v>68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4"/>
      <c r="M17" s="54" t="s">
        <v>75</v>
      </c>
      <c r="N17" s="55">
        <v>2</v>
      </c>
      <c r="O17" s="55"/>
    </row>
    <row r="18" spans="1:15" ht="12.75">
      <c r="A18" s="9" t="s">
        <v>19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 t="s">
        <v>20</v>
      </c>
      <c r="O18" s="9">
        <v>7.859</v>
      </c>
    </row>
    <row r="19" spans="1:15" ht="84">
      <c r="A19" s="4" t="s">
        <v>8</v>
      </c>
      <c r="B19" s="122" t="s">
        <v>68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4"/>
      <c r="M19" s="54" t="s">
        <v>75</v>
      </c>
      <c r="N19" s="55">
        <v>1</v>
      </c>
      <c r="O19" s="55" t="s">
        <v>94</v>
      </c>
    </row>
    <row r="20" spans="1:15" ht="12.75">
      <c r="A20" s="9" t="s">
        <v>19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 t="s">
        <v>20</v>
      </c>
      <c r="O20" s="9">
        <v>2.044</v>
      </c>
    </row>
    <row r="21" spans="1:15" ht="26.25" customHeight="1">
      <c r="A21" s="4" t="s">
        <v>11</v>
      </c>
      <c r="B21" s="122" t="s">
        <v>22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4"/>
      <c r="M21" s="54" t="s">
        <v>74</v>
      </c>
      <c r="N21" s="55">
        <v>0.008</v>
      </c>
      <c r="O21" s="55" t="s">
        <v>95</v>
      </c>
    </row>
    <row r="22" spans="1:15" ht="30" customHeight="1">
      <c r="A22" s="4"/>
      <c r="B22" s="122" t="s">
        <v>66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4"/>
      <c r="M22" s="54" t="s">
        <v>74</v>
      </c>
      <c r="N22" s="55">
        <v>0.03</v>
      </c>
      <c r="O22" s="55"/>
    </row>
    <row r="23" spans="1:15" ht="12.75">
      <c r="A23" s="4"/>
      <c r="B23" s="122" t="s">
        <v>77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4"/>
      <c r="M23" s="54" t="s">
        <v>78</v>
      </c>
      <c r="N23" s="55">
        <v>2</v>
      </c>
      <c r="O23" s="55"/>
    </row>
    <row r="24" spans="1:15" ht="12.75">
      <c r="A24" s="34" t="s">
        <v>19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 t="s">
        <v>20</v>
      </c>
      <c r="O24" s="34">
        <v>9.326</v>
      </c>
    </row>
    <row r="25" spans="1:15" ht="38.25">
      <c r="A25" s="4" t="s">
        <v>11</v>
      </c>
      <c r="B25" s="122" t="s">
        <v>22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4"/>
      <c r="M25" s="54" t="s">
        <v>74</v>
      </c>
      <c r="N25" s="55">
        <v>0.01</v>
      </c>
      <c r="O25" s="55" t="s">
        <v>96</v>
      </c>
    </row>
    <row r="26" spans="1:15" ht="26.25" customHeight="1">
      <c r="A26" s="4"/>
      <c r="B26" s="122" t="s">
        <v>68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4"/>
      <c r="M26" s="54" t="s">
        <v>75</v>
      </c>
      <c r="N26" s="55">
        <v>1</v>
      </c>
      <c r="O26" s="55"/>
    </row>
    <row r="27" spans="1:15" ht="12.75">
      <c r="A27" s="34" t="s">
        <v>19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 t="s">
        <v>20</v>
      </c>
      <c r="O27" s="34">
        <v>3.696</v>
      </c>
    </row>
    <row r="28" spans="1:15" ht="38.25">
      <c r="A28" s="4" t="s">
        <v>14</v>
      </c>
      <c r="B28" s="122" t="s">
        <v>98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4"/>
      <c r="M28" s="54" t="s">
        <v>73</v>
      </c>
      <c r="N28" s="55">
        <v>0.2</v>
      </c>
      <c r="O28" s="55" t="s">
        <v>97</v>
      </c>
    </row>
    <row r="29" spans="1:15" ht="12.75">
      <c r="A29" s="10" t="s">
        <v>19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 t="s">
        <v>20</v>
      </c>
      <c r="O29" s="10">
        <v>2.098</v>
      </c>
    </row>
    <row r="31" spans="6:15" ht="12.75">
      <c r="F31" s="33" t="s">
        <v>56</v>
      </c>
      <c r="G31" s="33"/>
      <c r="H31" s="33"/>
      <c r="I31" s="33"/>
      <c r="J31" s="33"/>
      <c r="K31" s="33"/>
      <c r="L31" s="33"/>
      <c r="M31" s="33"/>
      <c r="N31" s="33"/>
      <c r="O31" s="33"/>
    </row>
    <row r="32" spans="6:15" ht="12.75"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6:15" ht="12.75"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6:15" ht="12.75">
      <c r="F34" s="33" t="s">
        <v>57</v>
      </c>
      <c r="G34" s="33" t="s">
        <v>58</v>
      </c>
      <c r="H34" s="33"/>
      <c r="I34" s="33"/>
      <c r="J34" s="33"/>
      <c r="K34" s="33"/>
      <c r="L34" s="33"/>
      <c r="M34" s="33"/>
      <c r="N34" s="33"/>
      <c r="O34" s="33"/>
    </row>
    <row r="35" spans="6:15" ht="12.75">
      <c r="F35" s="33"/>
      <c r="G35" s="33"/>
      <c r="H35" s="33"/>
      <c r="I35" s="33"/>
      <c r="J35" s="33"/>
      <c r="K35" s="33"/>
      <c r="L35" s="33"/>
      <c r="M35" s="33"/>
      <c r="N35" s="33"/>
      <c r="O35" s="33"/>
    </row>
  </sheetData>
  <sheetProtection/>
  <mergeCells count="18">
    <mergeCell ref="B28:L28"/>
    <mergeCell ref="B25:L25"/>
    <mergeCell ref="B26:L26"/>
    <mergeCell ref="B12:L12"/>
    <mergeCell ref="A3:O3"/>
    <mergeCell ref="B4:L4"/>
    <mergeCell ref="B5:L5"/>
    <mergeCell ref="B7:L7"/>
    <mergeCell ref="B8:L8"/>
    <mergeCell ref="B10:L10"/>
    <mergeCell ref="B21:L21"/>
    <mergeCell ref="B22:L22"/>
    <mergeCell ref="B23:L23"/>
    <mergeCell ref="B14:L14"/>
    <mergeCell ref="B15:L15"/>
    <mergeCell ref="B16:L16"/>
    <mergeCell ref="B17:L17"/>
    <mergeCell ref="B19:L19"/>
  </mergeCells>
  <printOptions/>
  <pageMargins left="0.4166666666666667" right="0.322916666666666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2023-10-26T06:06:16Z</cp:lastPrinted>
  <dcterms:created xsi:type="dcterms:W3CDTF">2007-02-04T12:22:59Z</dcterms:created>
  <dcterms:modified xsi:type="dcterms:W3CDTF">2024-02-13T07:49:58Z</dcterms:modified>
  <cp:category/>
  <cp:version/>
  <cp:contentType/>
  <cp:contentStatus/>
</cp:coreProperties>
</file>