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3800" windowHeight="5175" activeTab="0"/>
  </bookViews>
  <sheets>
    <sheet name="2023" sheetId="1" r:id="rId1"/>
    <sheet name="работы2023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Елена</author>
  </authors>
  <commentList>
    <comment ref="N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1500-замена эл.питания
2000-пробивка фундаментного блока
7856,72-заделка цоколя в подвальном помещении</t>
        </r>
      </text>
    </comment>
    <comment ref="N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1500-замена элемента питания тепловыч.</t>
        </r>
      </text>
    </comment>
    <comment ref="N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8238-материалы на субботник</t>
        </r>
      </text>
    </comment>
    <comment ref="N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500-изготовление ключей от подъездов
25500-поверка тепловычислителя
9613,18-покос</t>
        </r>
      </text>
    </comment>
    <comment ref="N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10645,4-покос</t>
        </r>
      </text>
    </comment>
    <comment ref="G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6080-компенсация при расчете</t>
        </r>
      </text>
    </comment>
    <comment ref="N25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2513,95-технич.обслуживание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<sst xmlns="http://schemas.openxmlformats.org/spreadsheetml/2006/main" count="168" uniqueCount="105">
  <si>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</si>
  <si>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</si>
  <si>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</si>
  <si>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</si>
  <si>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</si>
  <si>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</si>
  <si>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</si>
  <si>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</si>
  <si>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Содержание</t>
  </si>
  <si>
    <t>декабрь</t>
  </si>
  <si>
    <t>январь</t>
  </si>
  <si>
    <t>февраль</t>
  </si>
  <si>
    <t>март</t>
  </si>
  <si>
    <t>ремонт</t>
  </si>
  <si>
    <t>итого</t>
  </si>
  <si>
    <t>Месяц</t>
  </si>
  <si>
    <t>ед. изм.</t>
  </si>
  <si>
    <t>кол-во</t>
  </si>
  <si>
    <t>ИТОГО</t>
  </si>
  <si>
    <t>тыс.руб.</t>
  </si>
  <si>
    <t>Гидравлическое испытание трубопроводов систем отопления, водопровода и горячего водоснабжения диаметром: до 50 мм</t>
  </si>
  <si>
    <t>Место провед-я работ</t>
  </si>
  <si>
    <t>ИТОГО:</t>
  </si>
  <si>
    <t>долг</t>
  </si>
  <si>
    <t>поверка тепловычислителя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</si>
  <si>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</si>
  <si>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</si>
  <si>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</si>
  <si>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</si>
  <si>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</si>
  <si>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</si>
  <si>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</si>
  <si>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</si>
  <si>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</si>
  <si>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</si>
  <si>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</si>
  <si>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</si>
  <si>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</si>
  <si>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</si>
  <si>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</si>
  <si>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</si>
  <si>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</si>
  <si>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</si>
  <si>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</si>
  <si>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</si>
  <si>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</si>
  <si>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</si>
  <si>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</si>
  <si>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</si>
  <si>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</si>
  <si>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</si>
  <si>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</si>
  <si>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</si>
  <si>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</si>
  <si>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покос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</si>
  <si>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</si>
  <si>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</si>
  <si>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</si>
  <si>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</si>
  <si>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</si>
  <si>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</si>
  <si>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</si>
  <si>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Вымпелком</t>
  </si>
  <si>
    <t>услуги сторонних организаций, разовые работы</t>
  </si>
  <si>
    <t>х/в</t>
  </si>
  <si>
    <t>эл-во</t>
  </si>
  <si>
    <t>Прокладка внутренних трубопроводов канализации из полипропиленовых труб диаметром: 110 мм</t>
  </si>
  <si>
    <t>Установка полиэтиленовых фасонных частей: отводов, колен, патрубков, переходов,компенсаторов,ревизий,п/отводов</t>
  </si>
  <si>
    <t>Работы по уборке придомовой территории</t>
  </si>
  <si>
    <t>Смена светильников:со светодиодными лампами</t>
  </si>
  <si>
    <t>общехозяйственные расходы</t>
  </si>
  <si>
    <t>100 шт.</t>
  </si>
  <si>
    <t>10 фасонных частей</t>
  </si>
  <si>
    <t>100 м трубопровода</t>
  </si>
  <si>
    <t>1 шт.</t>
  </si>
  <si>
    <t>Установка вентилей, задвижек, затворов, клапанов обратных, кранов проходных на трубопроводах из стальных труб диаметром: до 20 мм</t>
  </si>
  <si>
    <t>Перечень выполненных работ по сметам за 2023 год по дому Калинина 146/4</t>
  </si>
  <si>
    <t>Информация о доходах и расходах по дому __Калинина 146/4__на 2023год.</t>
  </si>
  <si>
    <t>кв.19(входной вентель х/в)</t>
  </si>
  <si>
    <t>замена эл.питания</t>
  </si>
  <si>
    <t>пробивка фундаментного блока</t>
  </si>
  <si>
    <t>заделка цоколя в подвальном помещении</t>
  </si>
  <si>
    <t>замена элемента питания тепловыч.</t>
  </si>
  <si>
    <t>материалы на субботник</t>
  </si>
  <si>
    <t>изготовление ключей от подъездов</t>
  </si>
  <si>
    <t>(1 подъезд)</t>
  </si>
  <si>
    <t>текущий ремонт 4-х подъездов</t>
  </si>
  <si>
    <t>Окрашивание известковыми составами  поверхностей потолков, ранее окрашенных известковыми составами:</t>
  </si>
  <si>
    <t>Покрытие поверхностей грунтовкой глубокого проникновения: за 1 раз стен</t>
  </si>
  <si>
    <t>Окраска известковыми составами простая по штукатурке и сборным конструкциям: стен, подготовленным под окраску</t>
  </si>
  <si>
    <t>Окраска масляными составами ранее окрашенных  металлических поверхностей ограждений лестниц площадью до 10 м2: за 1 раз</t>
  </si>
  <si>
    <t>Ремонт штукатурки внутренних стен по камню и бетону цементно-известковым раствором, площадью отдельных мест: до 1 м2 толщиной слоя до 20 мм</t>
  </si>
  <si>
    <t>Ремонт штукатурки лестничных маршей и площадок</t>
  </si>
  <si>
    <t>Перетирка штукатурки: внутренних помещений</t>
  </si>
  <si>
    <t>Улучшенная масляная окраска ранее окрашенных стен: за два раза с расчисткой старой краски до 35%</t>
  </si>
  <si>
    <t>Окраска масляными составами: плинтусов и галтелей</t>
  </si>
  <si>
    <t>Окраска масляными составами: деревянных поручней</t>
  </si>
  <si>
    <t>Окраска масляными составами: торцов лестничных маршей</t>
  </si>
  <si>
    <t>100 м2 окрашиваемой поверхности</t>
  </si>
  <si>
    <t>100 м2 покрытия</t>
  </si>
  <si>
    <t>100 м2 отремонтированной поверхности</t>
  </si>
  <si>
    <t>100 м2 перетертой поверхности</t>
  </si>
  <si>
    <t>1 под.кран на стояке отопления</t>
  </si>
  <si>
    <t xml:space="preserve"> 1 под.канализация</t>
  </si>
  <si>
    <t>технич.обслуживание и ремонт внутридом.газового оборуд.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</si>
</sst>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0_р_."/>
    <numFmt numFmtId="176" formatCode="#,##0.0_р_."/>
    <numFmt numFmtId="177" formatCode="#,##0_р_."/>
    <numFmt numFmtId="178" formatCode="0.000"/>
    <numFmt numFmtId="179" formatCode="0.0"/>
    <numFmt numFmtId="180" formatCode="#,##0.0000_р_."/>
    <numFmt numFmtId="181" formatCode="#,##0.00&quot;р.&quot;"/>
    <numFmt numFmtId="182" formatCode="#,##0.000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&quot;р.&quot;"/>
    <numFmt numFmtId="188" formatCode="#,##0.00\ &quot;₽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b/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" fillId="32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4" borderId="11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5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174" fontId="1" fillId="36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4" borderId="10" xfId="0" applyFont="1" applyFill="1" applyBorder="1" applyAlignment="1">
      <alignment horizontal="center" wrapText="1"/>
    </xf>
    <xf numFmtId="0" fontId="1" fillId="37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7" fillId="37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7" fillId="7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174" fontId="7" fillId="36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174" fontId="1" fillId="13" borderId="0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0" fontId="2" fillId="38" borderId="0" xfId="0" applyFont="1" applyFill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2" fillId="12" borderId="0" xfId="0" applyFont="1" applyFill="1" applyAlignment="1">
      <alignment/>
    </xf>
    <xf numFmtId="174" fontId="0" fillId="0" borderId="0" xfId="0" applyNumberFormat="1" applyAlignment="1">
      <alignment/>
    </xf>
    <xf numFmtId="0" fontId="8" fillId="34" borderId="10" xfId="0" applyNumberFormat="1" applyFont="1" applyFill="1" applyBorder="1" applyAlignment="1">
      <alignment wrapText="1"/>
    </xf>
    <xf numFmtId="174" fontId="1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/>
    </xf>
    <xf numFmtId="178" fontId="2" fillId="32" borderId="0" xfId="0" applyNumberFormat="1" applyFont="1" applyFill="1" applyAlignment="1">
      <alignment/>
    </xf>
    <xf numFmtId="178" fontId="2" fillId="33" borderId="0" xfId="0" applyNumberFormat="1" applyFont="1" applyFill="1" applyAlignment="1">
      <alignment/>
    </xf>
    <xf numFmtId="2" fontId="0" fillId="0" borderId="16" xfId="0" applyNumberFormat="1" applyBorder="1" applyAlignment="1">
      <alignment horizontal="left" wrapText="1"/>
    </xf>
    <xf numFmtId="2" fontId="0" fillId="0" borderId="17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6" borderId="1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174" fontId="6" fillId="0" borderId="18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174" fontId="1" fillId="39" borderId="16" xfId="0" applyNumberFormat="1" applyFont="1" applyFill="1" applyBorder="1" applyAlignment="1">
      <alignment horizontal="center"/>
    </xf>
    <xf numFmtId="174" fontId="1" fillId="39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40" borderId="10" xfId="0" applyFont="1" applyFill="1" applyBorder="1" applyAlignment="1">
      <alignment horizontal="center" wrapText="1"/>
    </xf>
    <xf numFmtId="0" fontId="0" fillId="39" borderId="15" xfId="0" applyFill="1" applyBorder="1" applyAlignment="1">
      <alignment/>
    </xf>
    <xf numFmtId="174" fontId="1" fillId="36" borderId="16" xfId="0" applyNumberFormat="1" applyFont="1" applyFill="1" applyBorder="1" applyAlignment="1">
      <alignment horizontal="center"/>
    </xf>
    <xf numFmtId="174" fontId="1" fillId="36" borderId="15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 vertical="top" textRotation="90" wrapText="1"/>
    </xf>
    <xf numFmtId="2" fontId="1" fillId="0" borderId="13" xfId="0" applyNumberFormat="1" applyFont="1" applyBorder="1" applyAlignment="1">
      <alignment horizontal="center" vertical="top" textRotation="90" wrapText="1"/>
    </xf>
    <xf numFmtId="2" fontId="1" fillId="0" borderId="12" xfId="0" applyNumberFormat="1" applyFont="1" applyBorder="1" applyAlignment="1">
      <alignment horizontal="center" vertical="center" textRotation="90" wrapText="1"/>
    </xf>
    <xf numFmtId="2" fontId="1" fillId="0" borderId="13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R44"/>
  <sheetViews>
    <sheetView tabSelected="1" zoomScalePageLayoutView="0" workbookViewId="0" topLeftCell="A1">
      <selection activeCell="F44" sqref="F44"/>
    </sheetView>
  </sheetViews>
  <sheetFormatPr defaultColWidth="9.00390625" defaultRowHeight="12.75"/>
  <cols>
    <col min="8" max="8" width="10.00390625" style="0" customWidth="1"/>
    <col min="10" max="12" width="9.75390625" style="0" customWidth="1"/>
    <col min="13" max="13" width="10.00390625" style="0" customWidth="1"/>
    <col min="17" max="17" width="9.75390625" style="0" customWidth="1"/>
    <col min="18" max="18" width="10.00390625" style="0" customWidth="1"/>
  </cols>
  <sheetData>
    <row r="2" spans="7:18" ht="15.75">
      <c r="G2" s="51"/>
      <c r="H2" s="51"/>
      <c r="I2" s="51" t="s">
        <v>77</v>
      </c>
      <c r="J2" s="51"/>
      <c r="K2" s="55"/>
      <c r="L2" s="55"/>
      <c r="M2" s="51"/>
      <c r="N2" s="51"/>
      <c r="P2" s="51"/>
      <c r="Q2" s="51"/>
      <c r="R2" s="51"/>
    </row>
    <row r="3" spans="1:18" ht="12.7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ht="12.75">
      <c r="A4" s="88"/>
      <c r="B4" s="70"/>
      <c r="C4" s="70"/>
      <c r="D4" s="70"/>
      <c r="E4" s="104"/>
      <c r="F4" s="72" t="s">
        <v>25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9"/>
      <c r="R4" s="1"/>
    </row>
    <row r="5" spans="1:18" ht="12.75">
      <c r="A5" s="7"/>
      <c r="B5" s="105" t="s">
        <v>26</v>
      </c>
      <c r="C5" s="106"/>
      <c r="D5" s="106"/>
      <c r="E5" s="107"/>
      <c r="F5" s="89" t="s">
        <v>8</v>
      </c>
      <c r="G5" s="90"/>
      <c r="H5" s="90"/>
      <c r="I5" s="90"/>
      <c r="J5" s="90"/>
      <c r="K5" s="90"/>
      <c r="L5" s="90"/>
      <c r="M5" s="90"/>
      <c r="N5" s="90"/>
      <c r="O5" s="91" t="s">
        <v>27</v>
      </c>
      <c r="P5" s="92"/>
      <c r="Q5" s="95" t="s">
        <v>28</v>
      </c>
      <c r="R5" s="98" t="s">
        <v>18</v>
      </c>
    </row>
    <row r="6" spans="1:18" ht="12.75" customHeight="1">
      <c r="A6" s="8"/>
      <c r="B6" s="84" t="s">
        <v>29</v>
      </c>
      <c r="C6" s="84" t="s">
        <v>13</v>
      </c>
      <c r="D6" s="84" t="s">
        <v>59</v>
      </c>
      <c r="E6" s="86" t="s">
        <v>14</v>
      </c>
      <c r="F6" s="82" t="s">
        <v>30</v>
      </c>
      <c r="G6" s="82" t="s">
        <v>68</v>
      </c>
      <c r="H6" s="82" t="s">
        <v>31</v>
      </c>
      <c r="I6" s="82" t="s">
        <v>32</v>
      </c>
      <c r="J6" s="82" t="s">
        <v>33</v>
      </c>
      <c r="K6" s="121" t="s">
        <v>34</v>
      </c>
      <c r="L6" s="123" t="s">
        <v>70</v>
      </c>
      <c r="M6" s="74" t="s">
        <v>35</v>
      </c>
      <c r="N6" s="76"/>
      <c r="O6" s="93"/>
      <c r="P6" s="94"/>
      <c r="Q6" s="96"/>
      <c r="R6" s="99"/>
    </row>
    <row r="7" spans="1:18" ht="84">
      <c r="A7" s="10"/>
      <c r="B7" s="85"/>
      <c r="C7" s="85"/>
      <c r="D7" s="85"/>
      <c r="E7" s="87"/>
      <c r="F7" s="83"/>
      <c r="G7" s="83"/>
      <c r="H7" s="83"/>
      <c r="I7" s="83"/>
      <c r="J7" s="83"/>
      <c r="K7" s="122"/>
      <c r="L7" s="124"/>
      <c r="M7" s="30" t="s">
        <v>60</v>
      </c>
      <c r="N7" s="30" t="s">
        <v>63</v>
      </c>
      <c r="O7" s="9" t="s">
        <v>36</v>
      </c>
      <c r="P7" s="9" t="s">
        <v>37</v>
      </c>
      <c r="Q7" s="97"/>
      <c r="R7" s="100"/>
    </row>
    <row r="8" spans="1:18" ht="12.75">
      <c r="A8" s="47" t="s">
        <v>61</v>
      </c>
      <c r="B8" s="11"/>
      <c r="C8" s="44"/>
      <c r="D8" s="44"/>
      <c r="E8" s="13">
        <v>18</v>
      </c>
      <c r="F8" s="40">
        <v>2</v>
      </c>
      <c r="G8" s="40">
        <v>1.6809346375283944</v>
      </c>
      <c r="H8" s="40">
        <v>3.4</v>
      </c>
      <c r="I8" s="40">
        <v>0.27</v>
      </c>
      <c r="J8" s="40">
        <v>3.464662166275258</v>
      </c>
      <c r="K8" s="40">
        <v>0</v>
      </c>
      <c r="L8" s="40">
        <v>3.6</v>
      </c>
      <c r="M8" s="40">
        <v>0</v>
      </c>
      <c r="N8" s="49">
        <v>0</v>
      </c>
      <c r="O8" s="27">
        <v>0.18</v>
      </c>
      <c r="P8" s="27">
        <v>0.1</v>
      </c>
      <c r="Q8" s="28">
        <v>3.3</v>
      </c>
      <c r="R8" s="50">
        <f>SUM(F8:Q8)</f>
        <v>17.99559680380365</v>
      </c>
    </row>
    <row r="9" spans="1:18" ht="12.75">
      <c r="A9" s="108" t="s">
        <v>38</v>
      </c>
      <c r="B9" s="109"/>
      <c r="C9" s="109"/>
      <c r="D9" s="110"/>
      <c r="E9" s="13">
        <v>3121.21</v>
      </c>
      <c r="F9" s="74" t="s">
        <v>39</v>
      </c>
      <c r="G9" s="75"/>
      <c r="H9" s="75"/>
      <c r="I9" s="75"/>
      <c r="J9" s="75"/>
      <c r="K9" s="75"/>
      <c r="L9" s="75"/>
      <c r="M9" s="75"/>
      <c r="N9" s="76"/>
      <c r="O9" s="77" t="s">
        <v>40</v>
      </c>
      <c r="P9" s="78"/>
      <c r="Q9" s="12" t="s">
        <v>41</v>
      </c>
      <c r="R9" s="12"/>
    </row>
    <row r="10" spans="1:18" ht="12.75">
      <c r="A10" s="79" t="s">
        <v>42</v>
      </c>
      <c r="B10" s="80"/>
      <c r="C10" s="80"/>
      <c r="D10" s="80"/>
      <c r="E10" s="81"/>
      <c r="F10" s="14">
        <f>F8*E9</f>
        <v>6242.42</v>
      </c>
      <c r="G10" s="14">
        <f>G8*E9</f>
        <v>5246.55</v>
      </c>
      <c r="H10" s="14">
        <f>H8*E9</f>
        <v>10612.114</v>
      </c>
      <c r="I10" s="14">
        <f>E9*I8</f>
        <v>842.7267</v>
      </c>
      <c r="J10" s="14">
        <f>E9*J8</f>
        <v>10813.938199999999</v>
      </c>
      <c r="K10" s="14">
        <v>0</v>
      </c>
      <c r="L10" s="14">
        <f>E9*L8</f>
        <v>11236.356</v>
      </c>
      <c r="M10" s="14">
        <v>0</v>
      </c>
      <c r="N10" s="14">
        <f>E9*N8</f>
        <v>0</v>
      </c>
      <c r="O10" s="14">
        <f>E9*O8</f>
        <v>561.8178</v>
      </c>
      <c r="P10" s="14">
        <f>P8*E9</f>
        <v>312.12100000000004</v>
      </c>
      <c r="Q10" s="14">
        <f>E9*Q8</f>
        <v>10299.993</v>
      </c>
      <c r="R10" s="14">
        <f>SUM(F10:Q10)</f>
        <v>56168.0367</v>
      </c>
    </row>
    <row r="11" spans="1:18" ht="12.75">
      <c r="A11" s="111" t="s">
        <v>43</v>
      </c>
      <c r="B11" s="111"/>
      <c r="C11" s="111"/>
      <c r="D11" s="111"/>
      <c r="E11" s="112"/>
      <c r="F11" s="73" t="s">
        <v>44</v>
      </c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4"/>
    </row>
    <row r="12" spans="1:18" ht="12.75">
      <c r="A12" s="119" t="s">
        <v>45</v>
      </c>
      <c r="B12" s="119"/>
      <c r="C12" s="119"/>
      <c r="D12" s="120"/>
      <c r="E12" s="39">
        <v>262953.8366400001</v>
      </c>
      <c r="F12" s="52"/>
      <c r="G12" s="53"/>
      <c r="H12" s="15"/>
      <c r="I12" s="53"/>
      <c r="J12" s="53"/>
      <c r="K12" s="53"/>
      <c r="L12" s="53"/>
      <c r="M12" s="53"/>
      <c r="N12" s="53"/>
      <c r="O12" s="53"/>
      <c r="P12" s="53"/>
      <c r="Q12" s="53"/>
      <c r="R12" s="54"/>
    </row>
    <row r="13" spans="1:18" ht="12.75" customHeight="1">
      <c r="A13" s="31"/>
      <c r="B13" s="115" t="s">
        <v>58</v>
      </c>
      <c r="C13" s="115"/>
      <c r="D13" s="32" t="s">
        <v>43</v>
      </c>
      <c r="E13" s="33" t="s">
        <v>23</v>
      </c>
      <c r="F13" s="52"/>
      <c r="G13" s="53"/>
      <c r="H13" s="15"/>
      <c r="I13" s="53"/>
      <c r="J13" s="53"/>
      <c r="K13" s="53"/>
      <c r="L13" s="53"/>
      <c r="M13" s="53"/>
      <c r="N13" s="53"/>
      <c r="O13" s="53"/>
      <c r="P13" s="53"/>
      <c r="Q13" s="53"/>
      <c r="R13" s="54"/>
    </row>
    <row r="14" spans="1:18" ht="12.75">
      <c r="A14" s="16" t="s">
        <v>46</v>
      </c>
      <c r="B14" s="101">
        <v>65561.94</v>
      </c>
      <c r="C14" s="116"/>
      <c r="D14" s="34">
        <v>65556.75</v>
      </c>
      <c r="E14" s="35"/>
      <c r="F14" s="17">
        <f>F8*E9</f>
        <v>6242.42</v>
      </c>
      <c r="G14" s="17">
        <v>5246.55</v>
      </c>
      <c r="H14" s="18">
        <f>H8*E9</f>
        <v>10612.114</v>
      </c>
      <c r="I14" s="17">
        <v>2100</v>
      </c>
      <c r="J14" s="17">
        <v>10813.938199999999</v>
      </c>
      <c r="K14" s="17">
        <v>5526.9</v>
      </c>
      <c r="L14" s="17">
        <v>11236.356</v>
      </c>
      <c r="M14" s="17">
        <f>12936.92+1542.94478</f>
        <v>14479.86478</v>
      </c>
      <c r="N14" s="17">
        <v>0</v>
      </c>
      <c r="O14" s="36">
        <v>2004</v>
      </c>
      <c r="P14" s="36">
        <v>0</v>
      </c>
      <c r="Q14" s="17">
        <f>Q8*E9</f>
        <v>10299.993</v>
      </c>
      <c r="R14" s="19">
        <f aca="true" t="shared" si="0" ref="R14:R25">SUM(F14:Q14)</f>
        <v>78562.13598</v>
      </c>
    </row>
    <row r="15" spans="1:18" ht="12.75" customHeight="1">
      <c r="A15" s="16" t="s">
        <v>47</v>
      </c>
      <c r="B15" s="101">
        <v>70649.26</v>
      </c>
      <c r="C15" s="102"/>
      <c r="D15" s="34">
        <v>59804.95</v>
      </c>
      <c r="E15" s="35"/>
      <c r="F15" s="17">
        <v>6242.42</v>
      </c>
      <c r="G15" s="17">
        <v>5246.55</v>
      </c>
      <c r="H15" s="18">
        <v>10612.114</v>
      </c>
      <c r="I15" s="17">
        <v>2100</v>
      </c>
      <c r="J15" s="17">
        <v>10813.938199999999</v>
      </c>
      <c r="K15" s="17">
        <v>5526.9</v>
      </c>
      <c r="L15" s="17">
        <v>11236.356</v>
      </c>
      <c r="M15" s="17">
        <f>5112.17+2.47243</f>
        <v>5114.64243</v>
      </c>
      <c r="N15" s="17">
        <f>1500+9856.72</f>
        <v>11356.72</v>
      </c>
      <c r="O15" s="36">
        <v>0</v>
      </c>
      <c r="P15" s="36">
        <v>0</v>
      </c>
      <c r="Q15" s="17">
        <v>10299.993</v>
      </c>
      <c r="R15" s="19">
        <f t="shared" si="0"/>
        <v>78549.63363</v>
      </c>
    </row>
    <row r="16" spans="1:18" ht="12.75">
      <c r="A16" s="16" t="s">
        <v>12</v>
      </c>
      <c r="B16" s="101">
        <v>61283.7</v>
      </c>
      <c r="C16" s="102"/>
      <c r="D16" s="34">
        <v>70217.81</v>
      </c>
      <c r="E16" s="35"/>
      <c r="F16" s="17">
        <v>6242.42</v>
      </c>
      <c r="G16" s="17">
        <v>5246.55</v>
      </c>
      <c r="H16" s="18">
        <v>10612.114</v>
      </c>
      <c r="I16" s="17">
        <v>2100</v>
      </c>
      <c r="J16" s="17">
        <v>10813.938199999999</v>
      </c>
      <c r="K16" s="17">
        <v>5526.9</v>
      </c>
      <c r="L16" s="17">
        <v>11236.356</v>
      </c>
      <c r="M16" s="17">
        <f>8450.73+1629.01732</f>
        <v>10079.747319999999</v>
      </c>
      <c r="N16" s="17">
        <v>1500</v>
      </c>
      <c r="O16" s="36">
        <v>0</v>
      </c>
      <c r="P16" s="36">
        <v>0</v>
      </c>
      <c r="Q16" s="17">
        <v>10299.993</v>
      </c>
      <c r="R16" s="19">
        <f t="shared" si="0"/>
        <v>73658.01852</v>
      </c>
    </row>
    <row r="17" spans="1:18" ht="12.75" customHeight="1">
      <c r="A17" s="16" t="s">
        <v>48</v>
      </c>
      <c r="B17" s="101">
        <v>66248.69</v>
      </c>
      <c r="C17" s="102"/>
      <c r="D17" s="34">
        <v>65311</v>
      </c>
      <c r="E17" s="35"/>
      <c r="F17" s="17">
        <v>6242.42</v>
      </c>
      <c r="G17" s="17">
        <v>5246.55</v>
      </c>
      <c r="H17" s="18">
        <v>10612.114</v>
      </c>
      <c r="I17" s="17">
        <v>2100</v>
      </c>
      <c r="J17" s="17">
        <v>10813.938199999999</v>
      </c>
      <c r="K17" s="17">
        <v>5526.9</v>
      </c>
      <c r="L17" s="17">
        <v>11236.356</v>
      </c>
      <c r="M17" s="17">
        <f>5529.49+679.30728</f>
        <v>6208.79728</v>
      </c>
      <c r="N17" s="17">
        <v>8238</v>
      </c>
      <c r="O17" s="36">
        <v>0</v>
      </c>
      <c r="P17" s="36">
        <v>0</v>
      </c>
      <c r="Q17" s="17">
        <v>10299.993</v>
      </c>
      <c r="R17" s="19">
        <f t="shared" si="0"/>
        <v>76525.06848</v>
      </c>
    </row>
    <row r="18" spans="1:18" ht="12.75">
      <c r="A18" s="16" t="s">
        <v>1</v>
      </c>
      <c r="B18" s="101">
        <v>62378.08</v>
      </c>
      <c r="C18" s="102"/>
      <c r="D18" s="34">
        <v>56283.92</v>
      </c>
      <c r="E18" s="35"/>
      <c r="F18" s="17">
        <v>6242.42</v>
      </c>
      <c r="G18" s="17">
        <v>5246.55</v>
      </c>
      <c r="H18" s="18">
        <v>10612.114</v>
      </c>
      <c r="I18" s="17">
        <v>0</v>
      </c>
      <c r="J18" s="17">
        <v>10813.938199999999</v>
      </c>
      <c r="K18" s="17">
        <v>5526.9</v>
      </c>
      <c r="L18" s="17">
        <v>11236.356</v>
      </c>
      <c r="M18" s="17">
        <f>10433+2522.35824</f>
        <v>12955.35824</v>
      </c>
      <c r="N18" s="17">
        <v>0</v>
      </c>
      <c r="O18" s="36">
        <v>0</v>
      </c>
      <c r="P18" s="36">
        <v>0</v>
      </c>
      <c r="Q18" s="17">
        <v>10299.993</v>
      </c>
      <c r="R18" s="19">
        <f t="shared" si="0"/>
        <v>72933.62944</v>
      </c>
    </row>
    <row r="19" spans="1:18" ht="12.75" customHeight="1">
      <c r="A19" s="16" t="s">
        <v>2</v>
      </c>
      <c r="B19" s="101">
        <v>69124.61</v>
      </c>
      <c r="C19" s="102"/>
      <c r="D19" s="34">
        <v>53459.38</v>
      </c>
      <c r="E19" s="35"/>
      <c r="F19" s="17">
        <v>6242.42</v>
      </c>
      <c r="G19" s="17">
        <v>5246.55</v>
      </c>
      <c r="H19" s="18">
        <v>10612.114</v>
      </c>
      <c r="I19" s="17">
        <v>0</v>
      </c>
      <c r="J19" s="17">
        <v>10813.938199999999</v>
      </c>
      <c r="K19" s="17">
        <v>5526.9</v>
      </c>
      <c r="L19" s="17">
        <v>11236.356</v>
      </c>
      <c r="M19" s="17">
        <f>3547.22+1435.56823</f>
        <v>4982.78823</v>
      </c>
      <c r="N19" s="17">
        <f>500+25500+9613.18</f>
        <v>35613.18</v>
      </c>
      <c r="O19" s="36">
        <v>1696</v>
      </c>
      <c r="P19" s="36">
        <v>0</v>
      </c>
      <c r="Q19" s="17">
        <v>10299.993</v>
      </c>
      <c r="R19" s="19">
        <f t="shared" si="0"/>
        <v>102270.23943</v>
      </c>
    </row>
    <row r="20" spans="1:18" ht="12.75">
      <c r="A20" s="16" t="s">
        <v>3</v>
      </c>
      <c r="B20" s="101">
        <v>61151.69</v>
      </c>
      <c r="C20" s="102"/>
      <c r="D20" s="34">
        <v>61280.78</v>
      </c>
      <c r="E20" s="35"/>
      <c r="F20" s="17">
        <v>6242.42</v>
      </c>
      <c r="G20" s="17">
        <v>5246.55</v>
      </c>
      <c r="H20" s="18">
        <v>10612.114</v>
      </c>
      <c r="I20" s="17">
        <v>0</v>
      </c>
      <c r="J20" s="17">
        <v>10813.938199999999</v>
      </c>
      <c r="K20" s="17">
        <v>5526.9</v>
      </c>
      <c r="L20" s="17">
        <v>11236.356</v>
      </c>
      <c r="M20" s="17">
        <f>1982.27+969.71217</f>
        <v>2951.98217</v>
      </c>
      <c r="N20" s="17">
        <v>10645.4</v>
      </c>
      <c r="O20" s="36">
        <v>17131</v>
      </c>
      <c r="P20" s="36">
        <v>0</v>
      </c>
      <c r="Q20" s="17">
        <v>10299.993</v>
      </c>
      <c r="R20" s="19">
        <f t="shared" si="0"/>
        <v>90706.65337</v>
      </c>
    </row>
    <row r="21" spans="1:18" ht="12.75" customHeight="1">
      <c r="A21" s="16" t="s">
        <v>4</v>
      </c>
      <c r="B21" s="101">
        <v>59121.16</v>
      </c>
      <c r="C21" s="102"/>
      <c r="D21" s="34">
        <f>57803.6+400</f>
        <v>58203.6</v>
      </c>
      <c r="E21" s="35"/>
      <c r="F21" s="17">
        <v>6242.42</v>
      </c>
      <c r="G21" s="17">
        <f>5246.55+6080</f>
        <v>11326.55</v>
      </c>
      <c r="H21" s="18">
        <v>10612.114</v>
      </c>
      <c r="I21" s="17">
        <v>0</v>
      </c>
      <c r="J21" s="17">
        <v>10813.938199999999</v>
      </c>
      <c r="K21" s="17">
        <v>5526.9</v>
      </c>
      <c r="L21" s="17">
        <v>11236.356</v>
      </c>
      <c r="M21" s="17">
        <v>3854.15864</v>
      </c>
      <c r="N21" s="17">
        <v>0</v>
      </c>
      <c r="O21" s="36">
        <v>0</v>
      </c>
      <c r="P21" s="36">
        <v>0</v>
      </c>
      <c r="Q21" s="17">
        <v>10299.993</v>
      </c>
      <c r="R21" s="19">
        <f t="shared" si="0"/>
        <v>69912.42984</v>
      </c>
    </row>
    <row r="22" spans="1:18" ht="12.75">
      <c r="A22" s="16" t="s">
        <v>49</v>
      </c>
      <c r="B22" s="101">
        <v>60023.33</v>
      </c>
      <c r="C22" s="102"/>
      <c r="D22" s="34">
        <v>65598.74</v>
      </c>
      <c r="E22" s="35"/>
      <c r="F22" s="17">
        <v>6242.42</v>
      </c>
      <c r="G22" s="17">
        <v>5246.55</v>
      </c>
      <c r="H22" s="18">
        <v>10612.114</v>
      </c>
      <c r="I22" s="17">
        <v>0</v>
      </c>
      <c r="J22" s="17">
        <v>10813.938199999999</v>
      </c>
      <c r="K22" s="17">
        <v>5526.9</v>
      </c>
      <c r="L22" s="17">
        <v>11236.356</v>
      </c>
      <c r="M22" s="17">
        <f>5842.48+0.98212</f>
        <v>5843.462119999999</v>
      </c>
      <c r="N22" s="17">
        <v>0</v>
      </c>
      <c r="O22" s="36">
        <v>0</v>
      </c>
      <c r="P22" s="36">
        <v>0</v>
      </c>
      <c r="Q22" s="17">
        <v>10299.993</v>
      </c>
      <c r="R22" s="19">
        <f t="shared" si="0"/>
        <v>65821.73332</v>
      </c>
    </row>
    <row r="23" spans="1:18" ht="12.75" customHeight="1">
      <c r="A23" s="16" t="s">
        <v>50</v>
      </c>
      <c r="B23" s="101">
        <v>62012.66</v>
      </c>
      <c r="C23" s="102"/>
      <c r="D23" s="34">
        <v>52275.69</v>
      </c>
      <c r="E23" s="35"/>
      <c r="F23" s="17">
        <v>6242.42</v>
      </c>
      <c r="G23" s="17">
        <v>5246.55</v>
      </c>
      <c r="H23" s="18">
        <v>10612.114</v>
      </c>
      <c r="I23" s="17">
        <v>2100</v>
      </c>
      <c r="J23" s="17">
        <v>10813.938199999999</v>
      </c>
      <c r="K23" s="17">
        <v>5526.9</v>
      </c>
      <c r="L23" s="17">
        <v>11236.356</v>
      </c>
      <c r="M23" s="17">
        <f>9181.04+2.80932</f>
        <v>9183.849320000001</v>
      </c>
      <c r="N23" s="17">
        <v>0</v>
      </c>
      <c r="O23" s="36">
        <v>2044</v>
      </c>
      <c r="P23" s="36">
        <v>259760</v>
      </c>
      <c r="Q23" s="17">
        <v>10299.993</v>
      </c>
      <c r="R23" s="19">
        <f t="shared" si="0"/>
        <v>333066.12052</v>
      </c>
    </row>
    <row r="24" spans="1:18" ht="12.75">
      <c r="A24" s="16" t="s">
        <v>51</v>
      </c>
      <c r="B24" s="101">
        <v>65352.86</v>
      </c>
      <c r="C24" s="102"/>
      <c r="D24" s="34">
        <v>62564.83</v>
      </c>
      <c r="E24" s="35"/>
      <c r="F24" s="17">
        <v>6242.42</v>
      </c>
      <c r="G24" s="17">
        <v>5246.55</v>
      </c>
      <c r="H24" s="18">
        <v>10612.114</v>
      </c>
      <c r="I24" s="17">
        <v>2100</v>
      </c>
      <c r="J24" s="17">
        <v>10813.938199999999</v>
      </c>
      <c r="K24" s="17">
        <v>5526.9</v>
      </c>
      <c r="L24" s="17">
        <v>11236.356</v>
      </c>
      <c r="M24" s="17">
        <f>4799.18+0.42825</f>
        <v>4799.60825</v>
      </c>
      <c r="N24" s="17">
        <v>0</v>
      </c>
      <c r="O24" s="36">
        <v>0</v>
      </c>
      <c r="P24" s="36">
        <v>0</v>
      </c>
      <c r="Q24" s="17">
        <v>10299.993</v>
      </c>
      <c r="R24" s="19">
        <f t="shared" si="0"/>
        <v>66877.87945</v>
      </c>
    </row>
    <row r="25" spans="1:18" ht="12.75" customHeight="1">
      <c r="A25" s="16" t="s">
        <v>52</v>
      </c>
      <c r="B25" s="101">
        <v>60968.8</v>
      </c>
      <c r="C25" s="102"/>
      <c r="D25" s="34">
        <v>66308.53</v>
      </c>
      <c r="E25" s="35"/>
      <c r="F25" s="17">
        <v>6242.42</v>
      </c>
      <c r="G25" s="17">
        <v>5246.55</v>
      </c>
      <c r="H25" s="18">
        <v>10612.114</v>
      </c>
      <c r="I25" s="17">
        <v>2100</v>
      </c>
      <c r="J25" s="17">
        <v>10813.938199999999</v>
      </c>
      <c r="K25" s="17">
        <v>5526.9</v>
      </c>
      <c r="L25" s="17">
        <v>11236.356</v>
      </c>
      <c r="M25" s="17">
        <f>6051.14+0.06852</f>
        <v>6051.20852</v>
      </c>
      <c r="N25" s="17">
        <v>2513.95</v>
      </c>
      <c r="O25" s="36">
        <v>3870</v>
      </c>
      <c r="P25" s="36">
        <v>0</v>
      </c>
      <c r="Q25" s="17">
        <v>10299.993</v>
      </c>
      <c r="R25" s="19">
        <f t="shared" si="0"/>
        <v>74513.42972</v>
      </c>
    </row>
    <row r="26" spans="1:18" ht="24">
      <c r="A26" s="20" t="s">
        <v>62</v>
      </c>
      <c r="B26" s="101">
        <v>0</v>
      </c>
      <c r="C26" s="102"/>
      <c r="D26" s="34">
        <f>1461.09+3100.17</f>
        <v>4561.26</v>
      </c>
      <c r="E26" s="35"/>
      <c r="F26" s="17"/>
      <c r="G26" s="17"/>
      <c r="H26" s="18"/>
      <c r="I26" s="17"/>
      <c r="J26" s="17"/>
      <c r="K26" s="17"/>
      <c r="L26" s="17"/>
      <c r="M26" s="17"/>
      <c r="N26" s="17"/>
      <c r="O26" s="36"/>
      <c r="P26" s="36"/>
      <c r="Q26" s="17"/>
      <c r="R26" s="19"/>
    </row>
    <row r="27" spans="1:18" ht="24" customHeight="1">
      <c r="A27" s="20" t="s">
        <v>53</v>
      </c>
      <c r="B27" s="101">
        <v>0</v>
      </c>
      <c r="C27" s="102"/>
      <c r="D27" s="34">
        <f>1800+1800+1800+1800</f>
        <v>7200</v>
      </c>
      <c r="E27" s="26"/>
      <c r="F27" s="17"/>
      <c r="G27" s="17"/>
      <c r="H27" s="17"/>
      <c r="I27" s="17"/>
      <c r="J27" s="17"/>
      <c r="K27" s="17"/>
      <c r="L27" s="17"/>
      <c r="M27" s="17"/>
      <c r="N27" s="17"/>
      <c r="O27" s="36"/>
      <c r="P27" s="36"/>
      <c r="Q27" s="17"/>
      <c r="R27" s="19"/>
    </row>
    <row r="28" spans="1:18" ht="12.75">
      <c r="A28" s="37" t="s">
        <v>14</v>
      </c>
      <c r="B28" s="117">
        <f>SUM(B14:B27)</f>
        <v>763876.78</v>
      </c>
      <c r="C28" s="118"/>
      <c r="D28" s="38">
        <f>SUM(D14:D27)</f>
        <v>748627.2399999999</v>
      </c>
      <c r="E28" s="21"/>
      <c r="F28" s="38">
        <f aca="true" t="shared" si="1" ref="F28:R28">SUM(F14:F27)</f>
        <v>74909.04</v>
      </c>
      <c r="G28" s="21">
        <f t="shared" si="1"/>
        <v>69038.6</v>
      </c>
      <c r="H28" s="21">
        <f t="shared" si="1"/>
        <v>127345.368</v>
      </c>
      <c r="I28" s="21">
        <f t="shared" si="1"/>
        <v>14700</v>
      </c>
      <c r="J28" s="21">
        <f t="shared" si="1"/>
        <v>129767.2584</v>
      </c>
      <c r="K28" s="21">
        <f t="shared" si="1"/>
        <v>66322.8</v>
      </c>
      <c r="L28" s="21">
        <f t="shared" si="1"/>
        <v>134836.272</v>
      </c>
      <c r="M28" s="21">
        <f t="shared" si="1"/>
        <v>86505.46730000002</v>
      </c>
      <c r="N28" s="21">
        <f t="shared" si="1"/>
        <v>69867.25</v>
      </c>
      <c r="O28" s="38">
        <f t="shared" si="1"/>
        <v>26745</v>
      </c>
      <c r="P28" s="38">
        <f t="shared" si="1"/>
        <v>259760</v>
      </c>
      <c r="Q28" s="21">
        <f t="shared" si="1"/>
        <v>123599.91600000001</v>
      </c>
      <c r="R28" s="22">
        <f t="shared" si="1"/>
        <v>1183396.9716999999</v>
      </c>
    </row>
    <row r="29" spans="1:18" ht="12.75" customHeigh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 t="s">
        <v>22</v>
      </c>
      <c r="Q29" s="71">
        <f>E12+D28-R28</f>
        <v>-171815.8950599999</v>
      </c>
      <c r="R29" s="71"/>
    </row>
    <row r="30" spans="1:3" ht="12.75">
      <c r="A30" t="s">
        <v>11</v>
      </c>
      <c r="B30">
        <v>1500</v>
      </c>
      <c r="C30" t="s">
        <v>79</v>
      </c>
    </row>
    <row r="31" spans="2:3" ht="12.75" customHeight="1">
      <c r="B31">
        <v>2000</v>
      </c>
      <c r="C31" t="s">
        <v>80</v>
      </c>
    </row>
    <row r="32" spans="2:16" ht="12.75">
      <c r="B32">
        <v>7856.72</v>
      </c>
      <c r="C32" t="s">
        <v>81</v>
      </c>
      <c r="L32" s="41" t="s">
        <v>10</v>
      </c>
      <c r="M32" s="41">
        <v>12936.919999999998</v>
      </c>
      <c r="N32" s="41" t="s">
        <v>64</v>
      </c>
      <c r="O32" s="41">
        <v>1542.94478</v>
      </c>
      <c r="P32" s="41" t="s">
        <v>65</v>
      </c>
    </row>
    <row r="33" spans="1:16" ht="12.75" customHeight="1">
      <c r="A33" t="s">
        <v>12</v>
      </c>
      <c r="B33">
        <v>1500</v>
      </c>
      <c r="C33" t="s">
        <v>82</v>
      </c>
      <c r="L33" s="41" t="s">
        <v>11</v>
      </c>
      <c r="M33" s="41">
        <v>5112.17</v>
      </c>
      <c r="N33" s="41" t="s">
        <v>64</v>
      </c>
      <c r="O33" s="41">
        <v>2.47243</v>
      </c>
      <c r="P33" s="41" t="s">
        <v>65</v>
      </c>
    </row>
    <row r="34" spans="1:16" ht="12.75">
      <c r="A34" t="s">
        <v>0</v>
      </c>
      <c r="B34">
        <v>8238</v>
      </c>
      <c r="C34" t="s">
        <v>83</v>
      </c>
      <c r="L34" s="41" t="s">
        <v>12</v>
      </c>
      <c r="M34" s="41">
        <v>8450.73</v>
      </c>
      <c r="N34" s="41" t="s">
        <v>64</v>
      </c>
      <c r="O34" s="41">
        <v>1629.01732</v>
      </c>
      <c r="P34" s="41" t="s">
        <v>65</v>
      </c>
    </row>
    <row r="35" spans="1:16" ht="12.75" customHeight="1">
      <c r="A35" t="s">
        <v>2</v>
      </c>
      <c r="B35">
        <v>500</v>
      </c>
      <c r="C35" t="s">
        <v>84</v>
      </c>
      <c r="F35" s="46"/>
      <c r="L35" s="41" t="s">
        <v>0</v>
      </c>
      <c r="M35" s="41">
        <v>5529.49</v>
      </c>
      <c r="N35" s="41" t="s">
        <v>64</v>
      </c>
      <c r="O35" s="41">
        <v>679.30728</v>
      </c>
      <c r="P35" s="41" t="s">
        <v>65</v>
      </c>
    </row>
    <row r="36" spans="2:16" ht="12.75">
      <c r="B36">
        <v>25500</v>
      </c>
      <c r="C36" t="s">
        <v>24</v>
      </c>
      <c r="L36" s="41" t="s">
        <v>1</v>
      </c>
      <c r="M36" s="41">
        <v>10433</v>
      </c>
      <c r="N36" s="41" t="s">
        <v>64</v>
      </c>
      <c r="O36" s="41">
        <v>2522.35824</v>
      </c>
      <c r="P36" s="41" t="s">
        <v>65</v>
      </c>
    </row>
    <row r="37" spans="2:16" ht="12.75" customHeight="1">
      <c r="B37">
        <v>9613.18</v>
      </c>
      <c r="C37" t="s">
        <v>54</v>
      </c>
      <c r="L37" s="41" t="s">
        <v>2</v>
      </c>
      <c r="M37" s="41">
        <v>3547.2200000000003</v>
      </c>
      <c r="N37" s="41" t="s">
        <v>64</v>
      </c>
      <c r="O37" s="41">
        <v>1435.56823</v>
      </c>
      <c r="P37" s="41" t="s">
        <v>65</v>
      </c>
    </row>
    <row r="38" spans="1:16" ht="12.75">
      <c r="A38" t="s">
        <v>3</v>
      </c>
      <c r="B38">
        <v>10645.4</v>
      </c>
      <c r="C38" t="s">
        <v>54</v>
      </c>
      <c r="L38" s="41" t="s">
        <v>3</v>
      </c>
      <c r="M38" s="41">
        <v>1982.27</v>
      </c>
      <c r="N38" s="41" t="s">
        <v>64</v>
      </c>
      <c r="O38" s="41">
        <v>969.71217</v>
      </c>
      <c r="P38" s="41" t="s">
        <v>65</v>
      </c>
    </row>
    <row r="39" spans="1:17" ht="12.75" customHeight="1">
      <c r="A39" t="s">
        <v>9</v>
      </c>
      <c r="B39">
        <v>2513.95</v>
      </c>
      <c r="C39" t="s">
        <v>104</v>
      </c>
      <c r="L39" s="41" t="s">
        <v>4</v>
      </c>
      <c r="M39" s="41">
        <v>0</v>
      </c>
      <c r="N39" s="41" t="s">
        <v>64</v>
      </c>
      <c r="O39" s="41">
        <v>3854.15864</v>
      </c>
      <c r="P39" s="41" t="s">
        <v>65</v>
      </c>
      <c r="Q39" s="4"/>
    </row>
    <row r="40" spans="12:16" ht="12.75">
      <c r="L40" s="41" t="s">
        <v>5</v>
      </c>
      <c r="M40" s="41">
        <v>5842.48</v>
      </c>
      <c r="N40" s="41" t="s">
        <v>64</v>
      </c>
      <c r="O40" s="41">
        <v>0.98212</v>
      </c>
      <c r="P40" s="41" t="s">
        <v>65</v>
      </c>
    </row>
    <row r="41" spans="12:16" ht="12.75" customHeight="1">
      <c r="L41" s="41" t="s">
        <v>6</v>
      </c>
      <c r="M41" s="41">
        <v>9181.04</v>
      </c>
      <c r="N41" s="41" t="s">
        <v>64</v>
      </c>
      <c r="O41" s="41">
        <v>2.80932</v>
      </c>
      <c r="P41" s="41" t="s">
        <v>65</v>
      </c>
    </row>
    <row r="42" spans="12:16" ht="12.75">
      <c r="L42" s="41" t="s">
        <v>7</v>
      </c>
      <c r="M42" s="41">
        <v>4799.18</v>
      </c>
      <c r="N42" s="41" t="s">
        <v>64</v>
      </c>
      <c r="O42" s="41">
        <v>0.42825</v>
      </c>
      <c r="P42" s="41" t="s">
        <v>65</v>
      </c>
    </row>
    <row r="43" spans="12:16" ht="12.75" customHeight="1">
      <c r="L43" s="41" t="s">
        <v>9</v>
      </c>
      <c r="M43" s="41">
        <v>6051.139999999999</v>
      </c>
      <c r="N43" s="41" t="s">
        <v>64</v>
      </c>
      <c r="O43" s="41">
        <v>0.06852</v>
      </c>
      <c r="P43" s="41" t="s">
        <v>65</v>
      </c>
    </row>
    <row r="44" spans="13:17" ht="12.75">
      <c r="M44" s="46"/>
      <c r="O44" s="46"/>
      <c r="Q44" s="48"/>
    </row>
  </sheetData>
  <sheetProtection/>
  <mergeCells count="44">
    <mergeCell ref="B26:C26"/>
    <mergeCell ref="B27:C27"/>
    <mergeCell ref="B28:C28"/>
    <mergeCell ref="Q29:R29"/>
    <mergeCell ref="B20:C20"/>
    <mergeCell ref="B21:C21"/>
    <mergeCell ref="B22:C22"/>
    <mergeCell ref="B23:C23"/>
    <mergeCell ref="B24:C24"/>
    <mergeCell ref="B13:C13"/>
    <mergeCell ref="B25:C25"/>
    <mergeCell ref="B14:C14"/>
    <mergeCell ref="B15:C15"/>
    <mergeCell ref="B16:C16"/>
    <mergeCell ref="B17:C17"/>
    <mergeCell ref="B18:C18"/>
    <mergeCell ref="B19:C19"/>
    <mergeCell ref="O9:P9"/>
    <mergeCell ref="A10:E10"/>
    <mergeCell ref="A11:E11"/>
    <mergeCell ref="F11:R11"/>
    <mergeCell ref="A12:D12"/>
    <mergeCell ref="L6:L7"/>
    <mergeCell ref="R5:R7"/>
    <mergeCell ref="I6:I7"/>
    <mergeCell ref="J6:J7"/>
    <mergeCell ref="A9:D9"/>
    <mergeCell ref="F9:N9"/>
    <mergeCell ref="C6:C7"/>
    <mergeCell ref="D6:D7"/>
    <mergeCell ref="E6:E7"/>
    <mergeCell ref="B6:B7"/>
    <mergeCell ref="G6:G7"/>
    <mergeCell ref="H6:H7"/>
    <mergeCell ref="F6:F7"/>
    <mergeCell ref="A3:R3"/>
    <mergeCell ref="A4:E4"/>
    <mergeCell ref="F4:Q4"/>
    <mergeCell ref="B5:E5"/>
    <mergeCell ref="F5:N5"/>
    <mergeCell ref="O5:P6"/>
    <mergeCell ref="Q5:Q7"/>
    <mergeCell ref="K6:K7"/>
    <mergeCell ref="M6:N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Q35"/>
  <sheetViews>
    <sheetView zoomScalePageLayoutView="0" workbookViewId="0" topLeftCell="A1">
      <selection activeCell="E51" sqref="E51"/>
    </sheetView>
  </sheetViews>
  <sheetFormatPr defaultColWidth="9.00390625" defaultRowHeight="12.75"/>
  <sheetData>
    <row r="2" spans="1:17" ht="12.75">
      <c r="A2" s="67" t="s">
        <v>76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38.25">
      <c r="A3" s="61" t="s">
        <v>15</v>
      </c>
      <c r="B3" s="62"/>
      <c r="C3" s="63"/>
      <c r="D3" s="61"/>
      <c r="E3" s="62"/>
      <c r="F3" s="62"/>
      <c r="G3" s="62"/>
      <c r="H3" s="62"/>
      <c r="I3" s="62"/>
      <c r="J3" s="62"/>
      <c r="K3" s="62"/>
      <c r="L3" s="62"/>
      <c r="M3" s="62"/>
      <c r="N3" s="63"/>
      <c r="O3" s="1" t="s">
        <v>16</v>
      </c>
      <c r="P3" s="1" t="s">
        <v>17</v>
      </c>
      <c r="Q3" s="2" t="s">
        <v>21</v>
      </c>
    </row>
    <row r="4" spans="1:17" ht="51">
      <c r="A4" s="64" t="s">
        <v>10</v>
      </c>
      <c r="B4" s="65"/>
      <c r="C4" s="66"/>
      <c r="D4" s="58" t="s">
        <v>75</v>
      </c>
      <c r="E4" s="59"/>
      <c r="F4" s="59"/>
      <c r="G4" s="59"/>
      <c r="H4" s="59"/>
      <c r="I4" s="59"/>
      <c r="J4" s="59"/>
      <c r="K4" s="59"/>
      <c r="L4" s="59"/>
      <c r="M4" s="59"/>
      <c r="N4" s="60"/>
      <c r="O4" s="1" t="s">
        <v>74</v>
      </c>
      <c r="P4" s="3">
        <v>1</v>
      </c>
      <c r="Q4" s="2" t="s">
        <v>78</v>
      </c>
    </row>
    <row r="5" spans="1:17" ht="12.75">
      <c r="A5" s="45" t="s">
        <v>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 t="s">
        <v>19</v>
      </c>
      <c r="Q5" s="45">
        <v>2.004</v>
      </c>
    </row>
    <row r="6" spans="1:17" ht="25.5">
      <c r="A6" s="64" t="s">
        <v>2</v>
      </c>
      <c r="B6" s="65"/>
      <c r="C6" s="66"/>
      <c r="D6" s="58" t="s">
        <v>69</v>
      </c>
      <c r="E6" s="59"/>
      <c r="F6" s="59"/>
      <c r="G6" s="59"/>
      <c r="H6" s="59"/>
      <c r="I6" s="59"/>
      <c r="J6" s="59"/>
      <c r="K6" s="59"/>
      <c r="L6" s="59"/>
      <c r="M6" s="59"/>
      <c r="N6" s="60"/>
      <c r="O6" s="1" t="s">
        <v>71</v>
      </c>
      <c r="P6" s="3">
        <v>0.01</v>
      </c>
      <c r="Q6" s="2" t="s">
        <v>85</v>
      </c>
    </row>
    <row r="7" spans="1:17" ht="12.75">
      <c r="A7" s="42" t="s">
        <v>18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 t="s">
        <v>19</v>
      </c>
      <c r="Q7" s="42">
        <v>1.696</v>
      </c>
    </row>
    <row r="8" spans="1:17" ht="43.5" customHeight="1">
      <c r="A8" s="64" t="s">
        <v>3</v>
      </c>
      <c r="B8" s="65"/>
      <c r="C8" s="66"/>
      <c r="D8" s="58" t="s">
        <v>20</v>
      </c>
      <c r="E8" s="59"/>
      <c r="F8" s="59"/>
      <c r="G8" s="59"/>
      <c r="H8" s="59"/>
      <c r="I8" s="59"/>
      <c r="J8" s="59"/>
      <c r="K8" s="59"/>
      <c r="L8" s="59"/>
      <c r="M8" s="59"/>
      <c r="N8" s="60"/>
      <c r="O8" s="2" t="s">
        <v>73</v>
      </c>
      <c r="P8" s="3">
        <v>4.9</v>
      </c>
      <c r="Q8" s="2"/>
    </row>
    <row r="9" spans="1:17" ht="12.75">
      <c r="A9" s="43" t="s">
        <v>18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 t="s">
        <v>19</v>
      </c>
      <c r="Q9" s="43">
        <v>17.131</v>
      </c>
    </row>
    <row r="10" spans="1:17" ht="63.75">
      <c r="A10" s="64" t="s">
        <v>6</v>
      </c>
      <c r="B10" s="65"/>
      <c r="C10" s="66"/>
      <c r="D10" s="58" t="s">
        <v>87</v>
      </c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2" t="s">
        <v>98</v>
      </c>
      <c r="P10" s="3">
        <v>2.65</v>
      </c>
      <c r="Q10" s="2" t="s">
        <v>86</v>
      </c>
    </row>
    <row r="11" spans="1:17" ht="25.5">
      <c r="A11" s="64"/>
      <c r="B11" s="65"/>
      <c r="C11" s="66"/>
      <c r="D11" s="58" t="s">
        <v>88</v>
      </c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2" t="s">
        <v>99</v>
      </c>
      <c r="P11" s="3">
        <v>0.4</v>
      </c>
      <c r="Q11" s="2"/>
    </row>
    <row r="12" spans="1:17" ht="28.5" customHeight="1">
      <c r="A12" s="64"/>
      <c r="B12" s="65"/>
      <c r="C12" s="66"/>
      <c r="D12" s="58" t="s">
        <v>89</v>
      </c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2" t="s">
        <v>98</v>
      </c>
      <c r="P12" s="3">
        <v>3.4</v>
      </c>
      <c r="Q12" s="2"/>
    </row>
    <row r="13" spans="1:17" ht="25.5" customHeight="1">
      <c r="A13" s="64"/>
      <c r="B13" s="65"/>
      <c r="C13" s="66"/>
      <c r="D13" s="58" t="s">
        <v>90</v>
      </c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2" t="s">
        <v>98</v>
      </c>
      <c r="P13" s="3">
        <v>0.8</v>
      </c>
      <c r="Q13" s="2"/>
    </row>
    <row r="14" spans="1:17" ht="25.5" customHeight="1">
      <c r="A14" s="64"/>
      <c r="B14" s="65"/>
      <c r="C14" s="66"/>
      <c r="D14" s="58" t="s">
        <v>91</v>
      </c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2" t="s">
        <v>100</v>
      </c>
      <c r="P14" s="3">
        <v>0.35</v>
      </c>
      <c r="Q14" s="2"/>
    </row>
    <row r="15" spans="1:17" ht="76.5">
      <c r="A15" s="64"/>
      <c r="B15" s="65"/>
      <c r="C15" s="66"/>
      <c r="D15" s="58" t="s">
        <v>92</v>
      </c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2" t="s">
        <v>100</v>
      </c>
      <c r="P15" s="3">
        <v>0.05</v>
      </c>
      <c r="Q15" s="2"/>
    </row>
    <row r="16" spans="1:17" ht="63.75">
      <c r="A16" s="64"/>
      <c r="B16" s="65"/>
      <c r="C16" s="66"/>
      <c r="D16" s="58" t="s">
        <v>93</v>
      </c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2" t="s">
        <v>101</v>
      </c>
      <c r="P16" s="3">
        <v>0.4</v>
      </c>
      <c r="Q16" s="2"/>
    </row>
    <row r="17" spans="1:17" ht="63.75">
      <c r="A17" s="64"/>
      <c r="B17" s="65"/>
      <c r="C17" s="66"/>
      <c r="D17" s="58" t="s">
        <v>94</v>
      </c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2" t="s">
        <v>98</v>
      </c>
      <c r="P17" s="3">
        <v>3.6</v>
      </c>
      <c r="Q17" s="2"/>
    </row>
    <row r="18" spans="1:17" ht="63.75">
      <c r="A18" s="64"/>
      <c r="B18" s="65"/>
      <c r="C18" s="66"/>
      <c r="D18" s="58" t="s">
        <v>95</v>
      </c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2" t="s">
        <v>98</v>
      </c>
      <c r="P18" s="3">
        <v>0.24</v>
      </c>
      <c r="Q18" s="2"/>
    </row>
    <row r="19" spans="1:17" ht="63.75">
      <c r="A19" s="64"/>
      <c r="B19" s="65"/>
      <c r="C19" s="66"/>
      <c r="D19" s="58" t="s">
        <v>96</v>
      </c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2" t="s">
        <v>98</v>
      </c>
      <c r="P19" s="3">
        <v>0.16</v>
      </c>
      <c r="Q19" s="2"/>
    </row>
    <row r="20" spans="1:17" ht="63.75">
      <c r="A20" s="64"/>
      <c r="B20" s="65"/>
      <c r="C20" s="66"/>
      <c r="D20" s="58" t="s">
        <v>97</v>
      </c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2" t="s">
        <v>98</v>
      </c>
      <c r="P20" s="3">
        <v>0.32</v>
      </c>
      <c r="Q20" s="2"/>
    </row>
    <row r="21" spans="1:17" ht="12.75">
      <c r="A21" s="5" t="s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 t="s">
        <v>19</v>
      </c>
      <c r="Q21" s="56">
        <v>259.76</v>
      </c>
    </row>
    <row r="22" spans="1:17" ht="63.75">
      <c r="A22" s="64" t="s">
        <v>6</v>
      </c>
      <c r="B22" s="65"/>
      <c r="C22" s="66"/>
      <c r="D22" s="58" t="s">
        <v>75</v>
      </c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2" t="s">
        <v>74</v>
      </c>
      <c r="P22" s="3">
        <v>1</v>
      </c>
      <c r="Q22" s="2" t="s">
        <v>102</v>
      </c>
    </row>
    <row r="23" spans="1:17" ht="12.75">
      <c r="A23" s="5" t="s">
        <v>18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 t="s">
        <v>19</v>
      </c>
      <c r="Q23" s="56">
        <v>2.044</v>
      </c>
    </row>
    <row r="24" spans="1:17" ht="38.25">
      <c r="A24" s="64" t="s">
        <v>9</v>
      </c>
      <c r="B24" s="65"/>
      <c r="C24" s="66"/>
      <c r="D24" s="58" t="s">
        <v>67</v>
      </c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2" t="s">
        <v>72</v>
      </c>
      <c r="P24" s="3">
        <v>0.4</v>
      </c>
      <c r="Q24" s="2" t="s">
        <v>103</v>
      </c>
    </row>
    <row r="25" spans="1:17" ht="38.25">
      <c r="A25" s="64"/>
      <c r="B25" s="65"/>
      <c r="C25" s="66"/>
      <c r="D25" s="58" t="s">
        <v>66</v>
      </c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2" t="s">
        <v>73</v>
      </c>
      <c r="P25" s="3">
        <v>0.025</v>
      </c>
      <c r="Q25" s="2"/>
    </row>
    <row r="26" spans="1:17" ht="12.75">
      <c r="A26" s="6" t="s">
        <v>18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 t="s">
        <v>19</v>
      </c>
      <c r="Q26" s="57">
        <v>3.87</v>
      </c>
    </row>
    <row r="30" spans="6:15" ht="12.75">
      <c r="F30" s="29" t="s">
        <v>55</v>
      </c>
      <c r="G30" s="29"/>
      <c r="H30" s="29"/>
      <c r="I30" s="29"/>
      <c r="J30" s="29"/>
      <c r="K30" s="29"/>
      <c r="L30" s="29"/>
      <c r="M30" s="29"/>
      <c r="N30" s="29"/>
      <c r="O30" s="29"/>
    </row>
    <row r="31" spans="6:15" ht="12.75"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6:15" ht="12.75"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6:15" ht="12.75">
      <c r="F33" s="29" t="s">
        <v>56</v>
      </c>
      <c r="H33" s="29" t="s">
        <v>57</v>
      </c>
      <c r="I33" s="29"/>
      <c r="J33" s="29"/>
      <c r="K33" s="29"/>
      <c r="L33" s="29"/>
      <c r="M33" s="29"/>
      <c r="N33" s="29"/>
      <c r="O33" s="29"/>
    </row>
    <row r="34" spans="6:15" ht="12.75"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6:15" ht="12.75">
      <c r="F35" s="29"/>
      <c r="G35" s="29"/>
      <c r="H35" s="29"/>
      <c r="I35" s="29"/>
      <c r="J35" s="29"/>
      <c r="K35" s="29"/>
      <c r="L35" s="29"/>
      <c r="M35" s="29"/>
      <c r="N35" s="29"/>
      <c r="O35" s="29"/>
    </row>
  </sheetData>
  <sheetProtection/>
  <mergeCells count="37">
    <mergeCell ref="D12:N12"/>
    <mergeCell ref="A2:Q2"/>
    <mergeCell ref="A3:C3"/>
    <mergeCell ref="D3:N3"/>
    <mergeCell ref="A4:C4"/>
    <mergeCell ref="D4:N4"/>
    <mergeCell ref="A6:C6"/>
    <mergeCell ref="D6:N6"/>
    <mergeCell ref="A8:C8"/>
    <mergeCell ref="D8:N8"/>
    <mergeCell ref="A13:C13"/>
    <mergeCell ref="D13:N13"/>
    <mergeCell ref="A14:C14"/>
    <mergeCell ref="D14:N14"/>
    <mergeCell ref="A10:C10"/>
    <mergeCell ref="D10:N10"/>
    <mergeCell ref="A11:C11"/>
    <mergeCell ref="D11:N11"/>
    <mergeCell ref="A12:C12"/>
    <mergeCell ref="A22:C22"/>
    <mergeCell ref="D22:N22"/>
    <mergeCell ref="A15:C15"/>
    <mergeCell ref="D15:N15"/>
    <mergeCell ref="A16:C16"/>
    <mergeCell ref="D16:N16"/>
    <mergeCell ref="A17:C17"/>
    <mergeCell ref="D17:N17"/>
    <mergeCell ref="A18:C18"/>
    <mergeCell ref="D18:N18"/>
    <mergeCell ref="A24:C24"/>
    <mergeCell ref="D24:N24"/>
    <mergeCell ref="A25:C25"/>
    <mergeCell ref="D25:N25"/>
    <mergeCell ref="A19:C19"/>
    <mergeCell ref="D19:N19"/>
    <mergeCell ref="A20:C20"/>
    <mergeCell ref="D20:N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2021-09-20T12:31:26Z</cp:lastPrinted>
  <dcterms:created xsi:type="dcterms:W3CDTF">2007-02-04T12:22:59Z</dcterms:created>
  <dcterms:modified xsi:type="dcterms:W3CDTF">2024-02-13T07:33:25Z</dcterms:modified>
  <cp:category/>
  <cp:version/>
  <cp:contentType/>
  <cp:contentStatus/>
</cp:coreProperties>
</file>