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2570"/>
  </bookViews>
  <sheets>
    <sheet name="2023" sheetId="19" r:id="rId1"/>
    <sheet name="работы2023" sheetId="20" r:id="rId2"/>
  </sheets>
  <calcPr calcId="145621"/>
</workbook>
</file>

<file path=xl/calcChain.xml><?xml version="1.0" encoding="utf-8"?>
<calcChain xmlns="http://schemas.openxmlformats.org/spreadsheetml/2006/main">
  <c r="D27" i="19" l="1"/>
  <c r="Q28" i="19" l="1"/>
  <c r="P28" i="19"/>
  <c r="O28" i="19"/>
  <c r="N28" i="19"/>
  <c r="M28" i="19"/>
  <c r="L28" i="19"/>
  <c r="K28" i="19"/>
  <c r="J28" i="19"/>
  <c r="I28" i="19"/>
  <c r="H28" i="19"/>
  <c r="G28" i="19"/>
  <c r="F28" i="19"/>
  <c r="D28" i="19"/>
  <c r="B28" i="19"/>
  <c r="R25" i="19"/>
  <c r="R28" i="19" s="1"/>
  <c r="D26" i="19"/>
  <c r="R24" i="19"/>
  <c r="N23" i="19" l="1"/>
  <c r="R23" i="19" s="1"/>
  <c r="R22" i="19" l="1"/>
  <c r="D21" i="19" l="1"/>
  <c r="N21" i="19" l="1"/>
  <c r="R21" i="19" s="1"/>
  <c r="N20" i="19" l="1"/>
  <c r="N19" i="19"/>
  <c r="R20" i="19" l="1"/>
  <c r="R19" i="19" l="1"/>
  <c r="R18" i="19" l="1"/>
  <c r="R17" i="19" l="1"/>
  <c r="R16" i="19"/>
  <c r="R15" i="19" l="1"/>
  <c r="M14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R8" i="19"/>
  <c r="R10" i="19" l="1"/>
  <c r="R14" i="19"/>
  <c r="Q29" i="19" l="1"/>
</calcChain>
</file>

<file path=xl/comments1.xml><?xml version="1.0" encoding="utf-8"?>
<comments xmlns="http://schemas.openxmlformats.org/spreadsheetml/2006/main">
  <authors>
    <author>User</author>
    <author>Елена</author>
  </authors>
  <commentList>
    <comment ref="N1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94р-материалы на субботник</t>
        </r>
      </text>
    </comment>
    <comment ref="N1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25500-поверка тепловычислителя
6135,86-покос</t>
        </r>
      </text>
    </comment>
    <comment ref="N2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3600-установка полусфер
7061,8-покос</t>
        </r>
      </text>
    </comment>
    <comment ref="N2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1800-замена эл.питания на тепловычислителе
3000-замена 2х эл.питания на ВэПС
6740,66-дезинсекция</t>
        </r>
      </text>
    </comment>
    <comment ref="N23" authorId="1">
      <text>
        <r>
          <rPr>
            <b/>
            <sz val="9"/>
            <color indexed="81"/>
            <rFont val="Tahoma"/>
            <family val="2"/>
            <charset val="204"/>
          </rPr>
          <t>Елена:</t>
        </r>
        <r>
          <rPr>
            <sz val="9"/>
            <color indexed="81"/>
            <rFont val="Tahoma"/>
            <family val="2"/>
            <charset val="204"/>
          </rPr>
          <t xml:space="preserve">
2000-сварка и установка бельевого столба
6000-установка сетки на 12 оголовках дома</t>
        </r>
      </text>
    </comment>
    <comment ref="N2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4900-замена аудиодомофонной системы 4под.</t>
        </r>
      </text>
    </comment>
    <comment ref="N25" authorId="1">
      <text>
        <r>
          <rPr>
            <b/>
            <sz val="9"/>
            <color indexed="81"/>
            <rFont val="Tahoma"/>
            <family val="2"/>
            <charset val="204"/>
          </rPr>
          <t>Елена:</t>
        </r>
        <r>
          <rPr>
            <sz val="9"/>
            <color indexed="81"/>
            <rFont val="Tahoma"/>
            <family val="2"/>
            <charset val="204"/>
          </rPr>
          <t xml:space="preserve">
2788,49-технич.обслуживание и ремонт внутридом.газового оборуд.</t>
        </r>
      </text>
    </comment>
  </commentList>
</comments>
</file>

<file path=xl/sharedStrings.xml><?xml version="1.0" encoding="utf-8"?>
<sst xmlns="http://schemas.openxmlformats.org/spreadsheetml/2006/main" count="175" uniqueCount="103">
  <si>
    <t>Содержание</t>
  </si>
  <si>
    <t>ремонт</t>
  </si>
  <si>
    <t>итого</t>
  </si>
  <si>
    <t>Месяц</t>
  </si>
  <si>
    <t>ед. изм.</t>
  </si>
  <si>
    <t>кол-во</t>
  </si>
  <si>
    <t>ИТОГО</t>
  </si>
  <si>
    <t>март</t>
  </si>
  <si>
    <t>февраль</t>
  </si>
  <si>
    <t>тыс.руб.</t>
  </si>
  <si>
    <t>май</t>
  </si>
  <si>
    <t>июль</t>
  </si>
  <si>
    <t>август</t>
  </si>
  <si>
    <t>Гидравлическое испытание трубопроводов систем отопления, водопровода и горячего водоснабжения диаметром: до 50 мм</t>
  </si>
  <si>
    <t>сентябрь</t>
  </si>
  <si>
    <t>октябрь</t>
  </si>
  <si>
    <t>ноябрь</t>
  </si>
  <si>
    <t>декабрь</t>
  </si>
  <si>
    <t>апрель</t>
  </si>
  <si>
    <t>июнь</t>
  </si>
  <si>
    <t>январь</t>
  </si>
  <si>
    <t>Место провед-я работ</t>
  </si>
  <si>
    <t>дезинсекция</t>
  </si>
  <si>
    <t>ростелеком</t>
  </si>
  <si>
    <t>Ремонт отдельными местами рулонного покрытия с промазкой: битумными составами с заменой 1 слоя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</si>
  <si>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</si>
  <si>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</si>
  <si>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</si>
  <si>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</si>
  <si>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</si>
  <si>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</si>
  <si>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</si>
  <si>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</si>
  <si>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</si>
  <si>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</si>
  <si>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</si>
  <si>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</si>
  <si>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</si>
  <si>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</si>
  <si>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</si>
  <si>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</si>
  <si>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</si>
  <si>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</si>
  <si>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</si>
  <si>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</si>
  <si>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</si>
  <si>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</si>
  <si>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</si>
  <si>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</si>
  <si>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</si>
  <si>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</si>
  <si>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</si>
  <si>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ИТОГО:</t>
  </si>
  <si>
    <t>покос</t>
  </si>
  <si>
    <t>Смена датчиков движения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</si>
  <si>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</si>
  <si>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</si>
  <si>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</si>
  <si>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начислено</t>
  </si>
  <si>
    <t>долг</t>
  </si>
  <si>
    <t xml:space="preserve"> управле-ние</t>
  </si>
  <si>
    <t>работы по содержанию помещений, входящих в состав общего имущества, уборка подъездов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</si>
  <si>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</si>
  <si>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</si>
  <si>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</si>
  <si>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>Ремонт освещения</t>
  </si>
  <si>
    <t>х/в</t>
  </si>
  <si>
    <t>эл-во</t>
  </si>
  <si>
    <t>Разборка трубопроводов из  канализационных труб диаметром: 100 мм</t>
  </si>
  <si>
    <t>Прокладка внутренних трубопроводов канализации из полипропиленовых труб диаметром: 110 мм</t>
  </si>
  <si>
    <t>Работы по уборке придомовой территории</t>
  </si>
  <si>
    <t>100 шт.</t>
  </si>
  <si>
    <t>Установка полиэтиленовых фасонных частей: отводов, колен, патрубков, переходов,компенсаторов,ревизий,п/отводов</t>
  </si>
  <si>
    <t>100 м трубопровода</t>
  </si>
  <si>
    <t>общехозяйственные расходы</t>
  </si>
  <si>
    <t>поверка тепловычислителя</t>
  </si>
  <si>
    <t>100 м трубопровода с фасонными частями</t>
  </si>
  <si>
    <t>10 фасонных частей</t>
  </si>
  <si>
    <t>Установка вентилей, задвижек, затворов, клапанов обратных, кранов проходных на трубопроводах из стальных труб диаметром: до 20 мм</t>
  </si>
  <si>
    <t>1 шт.</t>
  </si>
  <si>
    <t>100 м2 покрытия</t>
  </si>
  <si>
    <t>100 м</t>
  </si>
  <si>
    <t>Вымпелком</t>
  </si>
  <si>
    <t>Перечень выполненных работ по сметам за 2023 год по дому Калинина 148/1</t>
  </si>
  <si>
    <t>Информация о доходах и расходах по дому __Калинина 148/1__на 2023год.</t>
  </si>
  <si>
    <t>материалы на субботник</t>
  </si>
  <si>
    <t>кв.34</t>
  </si>
  <si>
    <t>установка полусфер</t>
  </si>
  <si>
    <t>замена эл.питания на тепловычислителе</t>
  </si>
  <si>
    <t>замена 2х эл.питания на ВэПС</t>
  </si>
  <si>
    <t>удлинение водостоков</t>
  </si>
  <si>
    <t>Установка прямых звеньев водосточных труб</t>
  </si>
  <si>
    <t>Установка колен водосточных труб</t>
  </si>
  <si>
    <t>Установка стоек из стальных водогазопроводных неоцинкованных труб диаметром: 32 мм</t>
  </si>
  <si>
    <t>теплоузел</t>
  </si>
  <si>
    <t>кв.37(стояк канализации)</t>
  </si>
  <si>
    <t>кв.49(ремонт вводного автомата)</t>
  </si>
  <si>
    <t>сварка и установка бельевого столба</t>
  </si>
  <si>
    <t>установка сетки на 12 оголовках дома</t>
  </si>
  <si>
    <t>кв.47(ревизия эл.щита )</t>
  </si>
  <si>
    <t>замена аудиодомофонной системы 4под.</t>
  </si>
  <si>
    <t>кв.70,35</t>
  </si>
  <si>
    <t>технич.обслуживание и ремонт внутридом.газового оборуд.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</si>
</sst>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_р_."/>
    <numFmt numFmtId="166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sz val="6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6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69A"/>
        <bgColor indexed="64"/>
      </patternFill>
    </fill>
    <fill>
      <patternFill patternType="solid">
        <fgColor rgb="FFEA9772"/>
        <bgColor indexed="64"/>
      </patternFill>
    </fill>
    <fill>
      <patternFill patternType="solid">
        <fgColor rgb="FFFF99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0" fillId="0" borderId="3" xfId="0" applyBorder="1"/>
    <xf numFmtId="4" fontId="0" fillId="0" borderId="0" xfId="0" applyNumberFormat="1"/>
    <xf numFmtId="0" fontId="0" fillId="0" borderId="3" xfId="0" applyBorder="1" applyAlignment="1">
      <alignment wrapText="1"/>
    </xf>
    <xf numFmtId="165" fontId="0" fillId="0" borderId="0" xfId="0" applyNumberFormat="1"/>
    <xf numFmtId="0" fontId="5" fillId="3" borderId="0" xfId="0" applyFont="1" applyFill="1"/>
    <xf numFmtId="165" fontId="0" fillId="0" borderId="3" xfId="0" applyNumberFormat="1" applyBorder="1" applyAlignment="1">
      <alignment horizontal="right" wrapText="1"/>
    </xf>
    <xf numFmtId="0" fontId="5" fillId="9" borderId="0" xfId="0" applyFont="1" applyFill="1"/>
    <xf numFmtId="0" fontId="5" fillId="10" borderId="0" xfId="0" applyFont="1" applyFill="1"/>
    <xf numFmtId="0" fontId="5" fillId="11" borderId="0" xfId="0" applyFont="1" applyFill="1"/>
    <xf numFmtId="0" fontId="1" fillId="12" borderId="12" xfId="0" applyFont="1" applyFill="1" applyBorder="1"/>
    <xf numFmtId="0" fontId="1" fillId="12" borderId="12" xfId="0" applyFont="1" applyFill="1" applyBorder="1" applyAlignment="1">
      <alignment wrapText="1"/>
    </xf>
    <xf numFmtId="2" fontId="9" fillId="12" borderId="12" xfId="0" applyNumberFormat="1" applyFont="1" applyFill="1" applyBorder="1"/>
    <xf numFmtId="2" fontId="2" fillId="0" borderId="1" xfId="0" applyNumberFormat="1" applyFont="1" applyBorder="1" applyAlignment="1">
      <alignment horizontal="left" vertical="top" textRotation="90" wrapText="1"/>
    </xf>
    <xf numFmtId="2" fontId="9" fillId="0" borderId="5" xfId="0" applyNumberFormat="1" applyFont="1" applyBorder="1" applyAlignment="1">
      <alignment horizontal="center" vertical="top" wrapText="1"/>
    </xf>
    <xf numFmtId="4" fontId="7" fillId="12" borderId="3" xfId="0" applyNumberFormat="1" applyFont="1" applyFill="1" applyBorder="1" applyAlignment="1">
      <alignment horizontal="center"/>
    </xf>
    <xf numFmtId="2" fontId="2" fillId="13" borderId="5" xfId="0" applyNumberFormat="1" applyFont="1" applyFill="1" applyBorder="1" applyAlignment="1">
      <alignment horizontal="center" vertical="top" wrapText="1"/>
    </xf>
    <xf numFmtId="4" fontId="2" fillId="12" borderId="3" xfId="0" applyNumberFormat="1" applyFont="1" applyFill="1" applyBorder="1"/>
    <xf numFmtId="2" fontId="1" fillId="6" borderId="4" xfId="0" applyNumberFormat="1" applyFont="1" applyFill="1" applyBorder="1" applyAlignment="1">
      <alignment horizontal="center" vertical="top" wrapText="1"/>
    </xf>
    <xf numFmtId="2" fontId="2" fillId="6" borderId="6" xfId="0" applyNumberFormat="1" applyFont="1" applyFill="1" applyBorder="1" applyAlignment="1">
      <alignment horizontal="center" vertical="top" wrapText="1"/>
    </xf>
    <xf numFmtId="2" fontId="2" fillId="6" borderId="11" xfId="0" applyNumberFormat="1" applyFont="1" applyFill="1" applyBorder="1" applyAlignment="1">
      <alignment horizontal="center" vertical="top" wrapText="1"/>
    </xf>
    <xf numFmtId="2" fontId="2" fillId="6" borderId="7" xfId="0" applyNumberFormat="1" applyFont="1" applyFill="1" applyBorder="1" applyAlignment="1">
      <alignment horizontal="center" vertical="top" wrapText="1"/>
    </xf>
    <xf numFmtId="17" fontId="7" fillId="15" borderId="3" xfId="0" applyNumberFormat="1" applyFont="1" applyFill="1" applyBorder="1" applyAlignment="1">
      <alignment horizontal="left"/>
    </xf>
    <xf numFmtId="165" fontId="2" fillId="6" borderId="3" xfId="0" applyNumberFormat="1" applyFont="1" applyFill="1" applyBorder="1"/>
    <xf numFmtId="165" fontId="2" fillId="6" borderId="5" xfId="0" applyNumberFormat="1" applyFont="1" applyFill="1" applyBorder="1"/>
    <xf numFmtId="4" fontId="2" fillId="6" borderId="3" xfId="0" applyNumberFormat="1" applyFont="1" applyFill="1" applyBorder="1"/>
    <xf numFmtId="0" fontId="7" fillId="8" borderId="3" xfId="0" applyFont="1" applyFill="1" applyBorder="1"/>
    <xf numFmtId="165" fontId="2" fillId="8" borderId="3" xfId="0" applyNumberFormat="1" applyFont="1" applyFill="1" applyBorder="1"/>
    <xf numFmtId="4" fontId="9" fillId="8" borderId="3" xfId="0" applyNumberFormat="1" applyFont="1" applyFill="1" applyBorder="1"/>
    <xf numFmtId="165" fontId="2" fillId="5" borderId="3" xfId="0" applyNumberFormat="1" applyFont="1" applyFill="1" applyBorder="1"/>
    <xf numFmtId="0" fontId="7" fillId="0" borderId="0" xfId="0" applyFont="1"/>
    <xf numFmtId="165" fontId="2" fillId="0" borderId="0" xfId="0" applyNumberFormat="1" applyFont="1"/>
    <xf numFmtId="2" fontId="9" fillId="0" borderId="3" xfId="0" applyNumberFormat="1" applyFont="1" applyBorder="1" applyAlignment="1">
      <alignment vertical="top" wrapText="1"/>
    </xf>
    <xf numFmtId="0" fontId="11" fillId="0" borderId="0" xfId="0" applyFont="1"/>
    <xf numFmtId="165" fontId="3" fillId="8" borderId="3" xfId="0" applyNumberFormat="1" applyFont="1" applyFill="1" applyBorder="1"/>
    <xf numFmtId="2" fontId="2" fillId="0" borderId="5" xfId="0" applyNumberFormat="1" applyFont="1" applyBorder="1" applyAlignment="1">
      <alignment vertical="top" textRotation="90" wrapText="1"/>
    </xf>
    <xf numFmtId="2" fontId="2" fillId="0" borderId="5" xfId="0" applyNumberFormat="1" applyFont="1" applyBorder="1" applyAlignment="1">
      <alignment horizontal="center" vertical="top"/>
    </xf>
    <xf numFmtId="0" fontId="1" fillId="12" borderId="3" xfId="0" applyFont="1" applyFill="1" applyBorder="1" applyAlignment="1">
      <alignment horizontal="center" wrapText="1"/>
    </xf>
    <xf numFmtId="0" fontId="2" fillId="17" borderId="7" xfId="0" applyFont="1" applyFill="1" applyBorder="1" applyAlignment="1">
      <alignment horizontal="center" wrapText="1"/>
    </xf>
    <xf numFmtId="4" fontId="2" fillId="5" borderId="3" xfId="0" applyNumberFormat="1" applyFont="1" applyFill="1" applyBorder="1"/>
    <xf numFmtId="165" fontId="3" fillId="17" borderId="3" xfId="0" applyNumberFormat="1" applyFont="1" applyFill="1" applyBorder="1"/>
    <xf numFmtId="165" fontId="3" fillId="13" borderId="3" xfId="0" applyNumberFormat="1" applyFont="1" applyFill="1" applyBorder="1"/>
    <xf numFmtId="165" fontId="10" fillId="0" borderId="0" xfId="0" applyNumberFormat="1" applyFont="1"/>
    <xf numFmtId="165" fontId="12" fillId="8" borderId="3" xfId="0" applyNumberFormat="1" applyFont="1" applyFill="1" applyBorder="1"/>
    <xf numFmtId="165" fontId="2" fillId="6" borderId="0" xfId="0" applyNumberFormat="1" applyFont="1" applyFill="1"/>
    <xf numFmtId="17" fontId="2" fillId="4" borderId="3" xfId="0" applyNumberFormat="1" applyFont="1" applyFill="1" applyBorder="1" applyAlignment="1">
      <alignment horizontal="left" wrapText="1"/>
    </xf>
    <xf numFmtId="2" fontId="7" fillId="0" borderId="3" xfId="0" applyNumberFormat="1" applyFont="1" applyBorder="1" applyAlignment="1">
      <alignment vertical="top"/>
    </xf>
    <xf numFmtId="0" fontId="5" fillId="7" borderId="0" xfId="0" applyFont="1" applyFill="1"/>
    <xf numFmtId="0" fontId="13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7" fillId="12" borderId="3" xfId="0" applyFont="1" applyFill="1" applyBorder="1" applyAlignment="1">
      <alignment wrapText="1"/>
    </xf>
    <xf numFmtId="0" fontId="5" fillId="18" borderId="0" xfId="0" applyFont="1" applyFill="1"/>
    <xf numFmtId="0" fontId="5" fillId="20" borderId="0" xfId="0" applyFont="1" applyFill="1"/>
    <xf numFmtId="0" fontId="5" fillId="19" borderId="0" xfId="0" applyFont="1" applyFill="1"/>
    <xf numFmtId="2" fontId="2" fillId="0" borderId="3" xfId="0" applyNumberFormat="1" applyFont="1" applyBorder="1" applyAlignment="1">
      <alignment horizontal="right" vertical="top" wrapText="1"/>
    </xf>
    <xf numFmtId="166" fontId="5" fillId="7" borderId="0" xfId="0" applyNumberFormat="1" applyFont="1" applyFill="1"/>
    <xf numFmtId="165" fontId="11" fillId="0" borderId="0" xfId="0" applyNumberFormat="1" applyFont="1"/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4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2" fontId="0" fillId="0" borderId="7" xfId="0" applyNumberFormat="1" applyBorder="1" applyAlignment="1">
      <alignment horizontal="left" wrapText="1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left" wrapText="1"/>
    </xf>
    <xf numFmtId="2" fontId="9" fillId="0" borderId="10" xfId="0" applyNumberFormat="1" applyFont="1" applyBorder="1" applyAlignment="1">
      <alignment horizontal="left" wrapText="1"/>
    </xf>
    <xf numFmtId="2" fontId="9" fillId="0" borderId="13" xfId="0" applyNumberFormat="1" applyFont="1" applyBorder="1" applyAlignment="1">
      <alignment horizontal="left" wrapText="1"/>
    </xf>
    <xf numFmtId="2" fontId="9" fillId="0" borderId="14" xfId="0" applyNumberFormat="1" applyFont="1" applyBorder="1" applyAlignment="1">
      <alignment horizontal="left" wrapText="1"/>
    </xf>
    <xf numFmtId="2" fontId="9" fillId="0" borderId="1" xfId="0" applyNumberFormat="1" applyFont="1" applyBorder="1" applyAlignment="1">
      <alignment horizontal="left" textRotation="90" wrapText="1"/>
    </xf>
    <xf numFmtId="2" fontId="9" fillId="0" borderId="2" xfId="0" applyNumberFormat="1" applyFont="1" applyBorder="1" applyAlignment="1">
      <alignment horizontal="left" textRotation="90" wrapText="1"/>
    </xf>
    <xf numFmtId="2" fontId="9" fillId="0" borderId="5" xfId="0" applyNumberFormat="1" applyFont="1" applyBorder="1" applyAlignment="1">
      <alignment horizontal="left" textRotation="90" wrapText="1"/>
    </xf>
    <xf numFmtId="2" fontId="10" fillId="0" borderId="1" xfId="0" applyNumberFormat="1" applyFont="1" applyBorder="1" applyAlignment="1">
      <alignment horizontal="center" wrapText="1"/>
    </xf>
    <xf numFmtId="2" fontId="10" fillId="0" borderId="2" xfId="0" applyNumberFormat="1" applyFont="1" applyBorder="1" applyAlignment="1">
      <alignment horizontal="center" wrapText="1"/>
    </xf>
    <xf numFmtId="2" fontId="10" fillId="0" borderId="5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  <xf numFmtId="0" fontId="1" fillId="13" borderId="4" xfId="0" applyFont="1" applyFill="1" applyBorder="1" applyAlignment="1">
      <alignment horizontal="center" wrapText="1"/>
    </xf>
    <xf numFmtId="0" fontId="1" fillId="13" borderId="6" xfId="0" applyFont="1" applyFill="1" applyBorder="1" applyAlignment="1">
      <alignment horizontal="center" wrapText="1"/>
    </xf>
    <xf numFmtId="0" fontId="1" fillId="13" borderId="7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5" xfId="0" applyNumberFormat="1" applyFont="1" applyBorder="1" applyAlignment="1">
      <alignment horizontal="left" vertical="top" textRotation="90" wrapText="1"/>
    </xf>
    <xf numFmtId="2" fontId="7" fillId="0" borderId="1" xfId="0" applyNumberFormat="1" applyFont="1" applyBorder="1" applyAlignment="1">
      <alignment horizontal="center" wrapText="1"/>
    </xf>
    <xf numFmtId="2" fontId="7" fillId="0" borderId="5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9" fillId="0" borderId="4" xfId="0" applyNumberFormat="1" applyFont="1" applyBorder="1" applyAlignment="1">
      <alignment horizontal="center" vertical="top" wrapText="1"/>
    </xf>
    <xf numFmtId="2" fontId="9" fillId="0" borderId="7" xfId="0" applyNumberFormat="1" applyFont="1" applyBorder="1" applyAlignment="1">
      <alignment horizontal="center" vertical="top" wrapText="1"/>
    </xf>
    <xf numFmtId="2" fontId="1" fillId="6" borderId="4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65" fontId="2" fillId="16" borderId="4" xfId="0" applyNumberFormat="1" applyFont="1" applyFill="1" applyBorder="1" applyAlignment="1">
      <alignment horizontal="center"/>
    </xf>
    <xf numFmtId="165" fontId="2" fillId="16" borderId="7" xfId="0" applyNumberFormat="1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" wrapText="1"/>
    </xf>
    <xf numFmtId="0" fontId="4" fillId="12" borderId="7" xfId="0" applyFont="1" applyFill="1" applyBorder="1" applyAlignment="1">
      <alignment horizontal="center" wrapText="1"/>
    </xf>
    <xf numFmtId="2" fontId="1" fillId="6" borderId="6" xfId="0" applyNumberFormat="1" applyFont="1" applyFill="1" applyBorder="1" applyAlignment="1">
      <alignment horizontal="center" vertical="top" wrapText="1"/>
    </xf>
    <xf numFmtId="2" fontId="1" fillId="6" borderId="7" xfId="0" applyNumberFormat="1" applyFont="1" applyFill="1" applyBorder="1" applyAlignment="1">
      <alignment horizontal="center" vertical="top" wrapText="1"/>
    </xf>
    <xf numFmtId="0" fontId="2" fillId="14" borderId="3" xfId="0" applyFont="1" applyFill="1" applyBorder="1" applyAlignment="1">
      <alignment horizontal="center" wrapText="1"/>
    </xf>
    <xf numFmtId="0" fontId="0" fillId="16" borderId="7" xfId="0" applyFill="1" applyBorder="1"/>
    <xf numFmtId="165" fontId="2" fillId="8" borderId="4" xfId="0" applyNumberFormat="1" applyFont="1" applyFill="1" applyBorder="1" applyAlignment="1">
      <alignment horizontal="center"/>
    </xf>
    <xf numFmtId="165" fontId="2" fillId="8" borderId="7" xfId="0" applyNumberFormat="1" applyFont="1" applyFill="1" applyBorder="1" applyAlignment="1">
      <alignment horizontal="center"/>
    </xf>
    <xf numFmtId="165" fontId="10" fillId="0" borderId="9" xfId="0" applyNumberFormat="1" applyFont="1" applyBorder="1" applyAlignment="1">
      <alignment horizontal="center"/>
    </xf>
    <xf numFmtId="0" fontId="2" fillId="12" borderId="6" xfId="0" applyFont="1" applyFill="1" applyBorder="1" applyAlignment="1">
      <alignment horizontal="center" wrapText="1"/>
    </xf>
    <xf numFmtId="0" fontId="2" fillId="12" borderId="7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top" textRotation="90" wrapText="1"/>
    </xf>
    <xf numFmtId="2" fontId="2" fillId="0" borderId="5" xfId="0" applyNumberFormat="1" applyFont="1" applyBorder="1" applyAlignment="1">
      <alignment horizontal="center" vertical="top" textRotation="90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R43"/>
  <sheetViews>
    <sheetView tabSelected="1" workbookViewId="0">
      <selection activeCell="D41" sqref="D41"/>
    </sheetView>
  </sheetViews>
  <sheetFormatPr defaultRowHeight="15" x14ac:dyDescent="0.25"/>
  <cols>
    <col min="8" max="8" width="10" customWidth="1"/>
    <col min="10" max="10" width="10.140625" customWidth="1"/>
    <col min="11" max="11" width="9.7109375" customWidth="1"/>
    <col min="12" max="12" width="10.28515625" customWidth="1"/>
    <col min="17" max="17" width="10" customWidth="1"/>
  </cols>
  <sheetData>
    <row r="2" spans="1:18" ht="15.75" x14ac:dyDescent="0.25">
      <c r="A2" s="67" t="s">
        <v>84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8" ht="14.45" x14ac:dyDescent="0.3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18" x14ac:dyDescent="0.25">
      <c r="A4" s="68"/>
      <c r="B4" s="100"/>
      <c r="C4" s="100"/>
      <c r="D4" s="100"/>
      <c r="E4" s="101"/>
      <c r="F4" s="98" t="s">
        <v>25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70"/>
      <c r="R4" s="1"/>
    </row>
    <row r="5" spans="1:18" x14ac:dyDescent="0.25">
      <c r="A5" s="10"/>
      <c r="B5" s="102" t="s">
        <v>26</v>
      </c>
      <c r="C5" s="103"/>
      <c r="D5" s="103"/>
      <c r="E5" s="104"/>
      <c r="F5" s="71" t="s">
        <v>0</v>
      </c>
      <c r="G5" s="72"/>
      <c r="H5" s="72"/>
      <c r="I5" s="72"/>
      <c r="J5" s="72"/>
      <c r="K5" s="72"/>
      <c r="L5" s="72"/>
      <c r="M5" s="72"/>
      <c r="N5" s="72"/>
      <c r="O5" s="73" t="s">
        <v>27</v>
      </c>
      <c r="P5" s="74"/>
      <c r="Q5" s="77" t="s">
        <v>28</v>
      </c>
      <c r="R5" s="80" t="s">
        <v>6</v>
      </c>
    </row>
    <row r="6" spans="1:18" x14ac:dyDescent="0.25">
      <c r="A6" s="11"/>
      <c r="B6" s="83" t="s">
        <v>29</v>
      </c>
      <c r="C6" s="83" t="s">
        <v>1</v>
      </c>
      <c r="D6" s="83" t="s">
        <v>60</v>
      </c>
      <c r="E6" s="90" t="s">
        <v>2</v>
      </c>
      <c r="F6" s="88" t="s">
        <v>30</v>
      </c>
      <c r="G6" s="88" t="s">
        <v>70</v>
      </c>
      <c r="H6" s="88" t="s">
        <v>31</v>
      </c>
      <c r="I6" s="88" t="s">
        <v>32</v>
      </c>
      <c r="J6" s="88" t="s">
        <v>33</v>
      </c>
      <c r="K6" s="121" t="s">
        <v>61</v>
      </c>
      <c r="L6" s="88" t="s">
        <v>74</v>
      </c>
      <c r="M6" s="92" t="s">
        <v>34</v>
      </c>
      <c r="N6" s="94"/>
      <c r="O6" s="75"/>
      <c r="P6" s="76"/>
      <c r="Q6" s="78"/>
      <c r="R6" s="81"/>
    </row>
    <row r="7" spans="1:18" ht="129.75" x14ac:dyDescent="0.25">
      <c r="A7" s="12"/>
      <c r="B7" s="84"/>
      <c r="C7" s="84"/>
      <c r="D7" s="84"/>
      <c r="E7" s="91"/>
      <c r="F7" s="89"/>
      <c r="G7" s="89"/>
      <c r="H7" s="89"/>
      <c r="I7" s="89"/>
      <c r="J7" s="89"/>
      <c r="K7" s="122"/>
      <c r="L7" s="89"/>
      <c r="M7" s="35" t="s">
        <v>62</v>
      </c>
      <c r="N7" s="35" t="s">
        <v>64</v>
      </c>
      <c r="O7" s="13" t="s">
        <v>35</v>
      </c>
      <c r="P7" s="13" t="s">
        <v>36</v>
      </c>
      <c r="Q7" s="79"/>
      <c r="R7" s="82"/>
    </row>
    <row r="8" spans="1:18" x14ac:dyDescent="0.25">
      <c r="A8" s="50" t="s">
        <v>63</v>
      </c>
      <c r="B8" s="36"/>
      <c r="C8" s="46"/>
      <c r="D8" s="46"/>
      <c r="E8" s="15">
        <v>20</v>
      </c>
      <c r="F8" s="54">
        <v>2</v>
      </c>
      <c r="G8" s="54">
        <v>0</v>
      </c>
      <c r="H8" s="54">
        <v>3.4</v>
      </c>
      <c r="I8" s="54">
        <v>0.27</v>
      </c>
      <c r="J8" s="54">
        <v>3.4776894818252124</v>
      </c>
      <c r="K8" s="54">
        <v>0</v>
      </c>
      <c r="L8" s="54">
        <v>3.6</v>
      </c>
      <c r="M8" s="54">
        <v>3.5</v>
      </c>
      <c r="N8" s="54">
        <v>0.25</v>
      </c>
      <c r="O8" s="32">
        <v>0.1</v>
      </c>
      <c r="P8" s="32">
        <v>0.1</v>
      </c>
      <c r="Q8" s="14">
        <v>3.3</v>
      </c>
      <c r="R8" s="14">
        <f>SUM(F8:Q8)</f>
        <v>19.997689481825216</v>
      </c>
    </row>
    <row r="9" spans="1:18" ht="22.5" x14ac:dyDescent="0.25">
      <c r="A9" s="105" t="s">
        <v>37</v>
      </c>
      <c r="B9" s="106"/>
      <c r="C9" s="106"/>
      <c r="D9" s="107"/>
      <c r="E9" s="15">
        <v>3103.2</v>
      </c>
      <c r="F9" s="92" t="s">
        <v>38</v>
      </c>
      <c r="G9" s="93"/>
      <c r="H9" s="93"/>
      <c r="I9" s="93"/>
      <c r="J9" s="93"/>
      <c r="K9" s="93"/>
      <c r="L9" s="93"/>
      <c r="M9" s="93"/>
      <c r="N9" s="94"/>
      <c r="O9" s="95" t="s">
        <v>39</v>
      </c>
      <c r="P9" s="96"/>
      <c r="Q9" s="14" t="s">
        <v>40</v>
      </c>
      <c r="R9" s="14"/>
    </row>
    <row r="10" spans="1:18" x14ac:dyDescent="0.25">
      <c r="A10" s="85" t="s">
        <v>41</v>
      </c>
      <c r="B10" s="86"/>
      <c r="C10" s="86"/>
      <c r="D10" s="86"/>
      <c r="E10" s="87"/>
      <c r="F10" s="16">
        <f>E9*F8</f>
        <v>6206.4</v>
      </c>
      <c r="G10" s="16">
        <f>G8*E9</f>
        <v>0</v>
      </c>
      <c r="H10" s="16">
        <f>E9*H8</f>
        <v>10550.88</v>
      </c>
      <c r="I10" s="16">
        <f>E9*I8</f>
        <v>837.86400000000003</v>
      </c>
      <c r="J10" s="16">
        <f>E9*J8</f>
        <v>10791.965999999999</v>
      </c>
      <c r="K10" s="16">
        <f>E9*K8</f>
        <v>0</v>
      </c>
      <c r="L10" s="16">
        <f>E9*L8</f>
        <v>11171.52</v>
      </c>
      <c r="M10" s="16">
        <f>E9*M8</f>
        <v>10861.199999999999</v>
      </c>
      <c r="N10" s="16">
        <f>E9*N8</f>
        <v>775.8</v>
      </c>
      <c r="O10" s="16">
        <f>O8*E9</f>
        <v>310.32</v>
      </c>
      <c r="P10" s="16">
        <f>P8*E9</f>
        <v>310.32</v>
      </c>
      <c r="Q10" s="16">
        <f>E9*Q8</f>
        <v>10240.56</v>
      </c>
      <c r="R10" s="16">
        <f>F10+G10+H10+I10+J10+L10+M10+N10+O10+P10+Q10</f>
        <v>62056.83</v>
      </c>
    </row>
    <row r="11" spans="1:18" x14ac:dyDescent="0.25">
      <c r="A11" s="110" t="s">
        <v>42</v>
      </c>
      <c r="B11" s="110"/>
      <c r="C11" s="110"/>
      <c r="D11" s="110"/>
      <c r="E11" s="111"/>
      <c r="F11" s="97" t="s">
        <v>43</v>
      </c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3"/>
    </row>
    <row r="12" spans="1:18" x14ac:dyDescent="0.25">
      <c r="A12" s="119" t="s">
        <v>44</v>
      </c>
      <c r="B12" s="119"/>
      <c r="C12" s="119"/>
      <c r="D12" s="120"/>
      <c r="E12" s="17">
        <v>265893.20046999992</v>
      </c>
      <c r="F12" s="18"/>
      <c r="G12" s="19"/>
      <c r="H12" s="20"/>
      <c r="I12" s="19"/>
      <c r="J12" s="19"/>
      <c r="K12" s="19"/>
      <c r="L12" s="19"/>
      <c r="M12" s="19"/>
      <c r="N12" s="19"/>
      <c r="O12" s="19"/>
      <c r="P12" s="19"/>
      <c r="Q12" s="19"/>
      <c r="R12" s="21"/>
    </row>
    <row r="13" spans="1:18" x14ac:dyDescent="0.25">
      <c r="A13" s="37"/>
      <c r="B13" s="114" t="s">
        <v>58</v>
      </c>
      <c r="C13" s="114"/>
      <c r="D13" s="38" t="s">
        <v>42</v>
      </c>
      <c r="E13" s="39" t="s">
        <v>59</v>
      </c>
      <c r="F13" s="18"/>
      <c r="G13" s="19"/>
      <c r="H13" s="20"/>
      <c r="I13" s="19"/>
      <c r="J13" s="19"/>
      <c r="K13" s="19"/>
      <c r="L13" s="19"/>
      <c r="M13" s="19"/>
      <c r="N13" s="19"/>
      <c r="O13" s="19"/>
      <c r="P13" s="19"/>
      <c r="Q13" s="19"/>
      <c r="R13" s="21"/>
    </row>
    <row r="14" spans="1:18" x14ac:dyDescent="0.25">
      <c r="A14" s="22" t="s">
        <v>45</v>
      </c>
      <c r="B14" s="108">
        <v>62086</v>
      </c>
      <c r="C14" s="115"/>
      <c r="D14" s="40">
        <v>52914.94</v>
      </c>
      <c r="E14" s="29"/>
      <c r="F14" s="23">
        <v>6315.0840000000007</v>
      </c>
      <c r="G14" s="23">
        <v>5393.9340000000002</v>
      </c>
      <c r="H14" s="24">
        <v>10550.88</v>
      </c>
      <c r="I14" s="23">
        <v>2100</v>
      </c>
      <c r="J14" s="23">
        <v>10791.965999999999</v>
      </c>
      <c r="K14" s="23">
        <v>9916.3799999999992</v>
      </c>
      <c r="L14" s="23">
        <v>11171.52</v>
      </c>
      <c r="M14" s="23">
        <f>834.64+3322.21504</f>
        <v>4156.8550400000004</v>
      </c>
      <c r="N14" s="23">
        <v>0</v>
      </c>
      <c r="O14" s="41">
        <v>0</v>
      </c>
      <c r="P14" s="41">
        <v>0</v>
      </c>
      <c r="Q14" s="23">
        <v>10240.56</v>
      </c>
      <c r="R14" s="25">
        <f t="shared" ref="R14:R25" si="0">SUM(F14:Q14)</f>
        <v>70637.179040000003</v>
      </c>
    </row>
    <row r="15" spans="1:18" x14ac:dyDescent="0.25">
      <c r="A15" s="22" t="s">
        <v>46</v>
      </c>
      <c r="B15" s="108">
        <v>62086</v>
      </c>
      <c r="C15" s="109"/>
      <c r="D15" s="40">
        <v>54324.639999999999</v>
      </c>
      <c r="E15" s="29"/>
      <c r="F15" s="23">
        <v>6315.0840000000007</v>
      </c>
      <c r="G15" s="23">
        <v>5393.9340000000002</v>
      </c>
      <c r="H15" s="24">
        <v>10550.88</v>
      </c>
      <c r="I15" s="23">
        <v>2100</v>
      </c>
      <c r="J15" s="23">
        <v>10791.965999999999</v>
      </c>
      <c r="K15" s="23">
        <v>9916.3799999999992</v>
      </c>
      <c r="L15" s="23">
        <v>11171.52</v>
      </c>
      <c r="M15" s="23">
        <v>679.75265999999999</v>
      </c>
      <c r="N15" s="23">
        <v>0</v>
      </c>
      <c r="O15" s="41">
        <v>0</v>
      </c>
      <c r="P15" s="41">
        <v>1130</v>
      </c>
      <c r="Q15" s="23">
        <v>10240.56</v>
      </c>
      <c r="R15" s="25">
        <f t="shared" si="0"/>
        <v>68290.076659999992</v>
      </c>
    </row>
    <row r="16" spans="1:18" x14ac:dyDescent="0.25">
      <c r="A16" s="22" t="s">
        <v>7</v>
      </c>
      <c r="B16" s="108">
        <v>62086</v>
      </c>
      <c r="C16" s="109"/>
      <c r="D16" s="40">
        <v>67426.84</v>
      </c>
      <c r="E16" s="29"/>
      <c r="F16" s="23">
        <v>6315.0840000000007</v>
      </c>
      <c r="G16" s="23">
        <v>5393.9340000000002</v>
      </c>
      <c r="H16" s="24">
        <v>10550.88</v>
      </c>
      <c r="I16" s="23">
        <v>2100</v>
      </c>
      <c r="J16" s="23">
        <v>10791.965999999999</v>
      </c>
      <c r="K16" s="23">
        <v>9916.3799999999992</v>
      </c>
      <c r="L16" s="23">
        <v>11171.52</v>
      </c>
      <c r="M16" s="23">
        <v>4331.8001400000003</v>
      </c>
      <c r="N16" s="23">
        <v>0</v>
      </c>
      <c r="O16" s="41">
        <v>0</v>
      </c>
      <c r="P16" s="41">
        <v>0</v>
      </c>
      <c r="Q16" s="23">
        <v>10240.56</v>
      </c>
      <c r="R16" s="25">
        <f t="shared" si="0"/>
        <v>70812.12414</v>
      </c>
    </row>
    <row r="17" spans="1:18" x14ac:dyDescent="0.25">
      <c r="A17" s="22" t="s">
        <v>47</v>
      </c>
      <c r="B17" s="108">
        <v>62086</v>
      </c>
      <c r="C17" s="109"/>
      <c r="D17" s="40">
        <v>61760.1</v>
      </c>
      <c r="E17" s="29"/>
      <c r="F17" s="23">
        <v>6315.0840000000007</v>
      </c>
      <c r="G17" s="23">
        <v>5393.9340000000002</v>
      </c>
      <c r="H17" s="24">
        <v>10550.88</v>
      </c>
      <c r="I17" s="23">
        <v>2100</v>
      </c>
      <c r="J17" s="23">
        <v>10791.965999999999</v>
      </c>
      <c r="K17" s="23">
        <v>9916.3799999999992</v>
      </c>
      <c r="L17" s="23">
        <v>11171.52</v>
      </c>
      <c r="M17" s="23">
        <v>4211.8901400000004</v>
      </c>
      <c r="N17" s="23">
        <v>94</v>
      </c>
      <c r="O17" s="41">
        <v>0</v>
      </c>
      <c r="P17" s="41">
        <v>0</v>
      </c>
      <c r="Q17" s="23">
        <v>10240.56</v>
      </c>
      <c r="R17" s="25">
        <f t="shared" si="0"/>
        <v>70786.214139999996</v>
      </c>
    </row>
    <row r="18" spans="1:18" x14ac:dyDescent="0.25">
      <c r="A18" s="22" t="s">
        <v>10</v>
      </c>
      <c r="B18" s="108">
        <v>62086</v>
      </c>
      <c r="C18" s="109"/>
      <c r="D18" s="40">
        <v>57750.32</v>
      </c>
      <c r="E18" s="29"/>
      <c r="F18" s="23">
        <v>6315.0840000000007</v>
      </c>
      <c r="G18" s="23">
        <v>5393.9340000000002</v>
      </c>
      <c r="H18" s="24">
        <v>10550.88</v>
      </c>
      <c r="I18" s="23">
        <v>0</v>
      </c>
      <c r="J18" s="23">
        <v>10791.965999999999</v>
      </c>
      <c r="K18" s="23">
        <v>9916.3799999999992</v>
      </c>
      <c r="L18" s="23">
        <v>11171.52</v>
      </c>
      <c r="M18" s="23">
        <v>1438.43</v>
      </c>
      <c r="N18" s="23">
        <v>0</v>
      </c>
      <c r="O18" s="41">
        <v>0</v>
      </c>
      <c r="P18" s="41">
        <v>18436</v>
      </c>
      <c r="Q18" s="23">
        <v>10240.56</v>
      </c>
      <c r="R18" s="25">
        <f t="shared" si="0"/>
        <v>84254.753999999986</v>
      </c>
    </row>
    <row r="19" spans="1:18" x14ac:dyDescent="0.25">
      <c r="A19" s="22" t="s">
        <v>19</v>
      </c>
      <c r="B19" s="108">
        <v>62086</v>
      </c>
      <c r="C19" s="109"/>
      <c r="D19" s="40">
        <v>59598.42</v>
      </c>
      <c r="E19" s="29"/>
      <c r="F19" s="23">
        <v>6315.0840000000007</v>
      </c>
      <c r="G19" s="23">
        <v>5393.9340000000002</v>
      </c>
      <c r="H19" s="24">
        <v>10550.88</v>
      </c>
      <c r="I19" s="23">
        <v>0</v>
      </c>
      <c r="J19" s="23">
        <v>10791.965999999999</v>
      </c>
      <c r="K19" s="23">
        <v>9916.3799999999992</v>
      </c>
      <c r="L19" s="23">
        <v>11171.52</v>
      </c>
      <c r="M19" s="23">
        <v>1438.43</v>
      </c>
      <c r="N19" s="23">
        <f>25500+6135.86</f>
        <v>31635.86</v>
      </c>
      <c r="O19" s="41">
        <v>0</v>
      </c>
      <c r="P19" s="41">
        <v>0</v>
      </c>
      <c r="Q19" s="23">
        <v>10240.56</v>
      </c>
      <c r="R19" s="25">
        <f t="shared" si="0"/>
        <v>97454.614000000001</v>
      </c>
    </row>
    <row r="20" spans="1:18" x14ac:dyDescent="0.25">
      <c r="A20" s="22" t="s">
        <v>11</v>
      </c>
      <c r="B20" s="108">
        <v>62086</v>
      </c>
      <c r="C20" s="109"/>
      <c r="D20" s="40">
        <v>62510.69</v>
      </c>
      <c r="E20" s="29"/>
      <c r="F20" s="23">
        <v>6315.0840000000007</v>
      </c>
      <c r="G20" s="23">
        <v>5393.9340000000002</v>
      </c>
      <c r="H20" s="24">
        <v>10550.88</v>
      </c>
      <c r="I20" s="23">
        <v>0</v>
      </c>
      <c r="J20" s="23">
        <v>10791.965999999999</v>
      </c>
      <c r="K20" s="23">
        <v>9916.3799999999992</v>
      </c>
      <c r="L20" s="23">
        <v>11171.52</v>
      </c>
      <c r="M20" s="23">
        <v>1438.43</v>
      </c>
      <c r="N20" s="23">
        <f>3600+7061.8</f>
        <v>10661.8</v>
      </c>
      <c r="O20" s="41">
        <v>15958</v>
      </c>
      <c r="P20" s="41">
        <v>0</v>
      </c>
      <c r="Q20" s="23">
        <v>10240.56</v>
      </c>
      <c r="R20" s="25">
        <f t="shared" si="0"/>
        <v>92438.553999999989</v>
      </c>
    </row>
    <row r="21" spans="1:18" x14ac:dyDescent="0.25">
      <c r="A21" s="22" t="s">
        <v>12</v>
      </c>
      <c r="B21" s="108">
        <v>62086</v>
      </c>
      <c r="C21" s="109"/>
      <c r="D21" s="40">
        <f>53907.94+1600</f>
        <v>55507.94</v>
      </c>
      <c r="E21" s="29"/>
      <c r="F21" s="23">
        <v>6315.0840000000007</v>
      </c>
      <c r="G21" s="23">
        <v>5393.9340000000002</v>
      </c>
      <c r="H21" s="24">
        <v>10550.88</v>
      </c>
      <c r="I21" s="23">
        <v>0</v>
      </c>
      <c r="J21" s="23">
        <v>10791.965999999999</v>
      </c>
      <c r="K21" s="23">
        <v>9916.3799999999992</v>
      </c>
      <c r="L21" s="23">
        <v>11171.52</v>
      </c>
      <c r="M21" s="23">
        <v>1438.43</v>
      </c>
      <c r="N21" s="23">
        <f>4800+6740.66</f>
        <v>11540.66</v>
      </c>
      <c r="O21" s="41">
        <v>2044</v>
      </c>
      <c r="P21" s="41">
        <v>16131</v>
      </c>
      <c r="Q21" s="23">
        <v>10240.56</v>
      </c>
      <c r="R21" s="25">
        <f t="shared" si="0"/>
        <v>95534.41399999999</v>
      </c>
    </row>
    <row r="22" spans="1:18" x14ac:dyDescent="0.25">
      <c r="A22" s="22" t="s">
        <v>48</v>
      </c>
      <c r="B22" s="108">
        <v>62104</v>
      </c>
      <c r="C22" s="109"/>
      <c r="D22" s="40">
        <v>63897.89</v>
      </c>
      <c r="E22" s="29"/>
      <c r="F22" s="23">
        <v>6315.0840000000007</v>
      </c>
      <c r="G22" s="23">
        <v>5393.9340000000002</v>
      </c>
      <c r="H22" s="24">
        <v>10550.88</v>
      </c>
      <c r="I22" s="23">
        <v>0</v>
      </c>
      <c r="J22" s="23">
        <v>10791.965999999999</v>
      </c>
      <c r="K22" s="23">
        <v>9916.3799999999992</v>
      </c>
      <c r="L22" s="23">
        <v>11171.52</v>
      </c>
      <c r="M22" s="23">
        <v>1438.43</v>
      </c>
      <c r="N22" s="23">
        <v>0</v>
      </c>
      <c r="O22" s="41">
        <v>5533</v>
      </c>
      <c r="P22" s="41">
        <v>0</v>
      </c>
      <c r="Q22" s="23">
        <v>10240.56</v>
      </c>
      <c r="R22" s="25">
        <f t="shared" si="0"/>
        <v>71351.754000000001</v>
      </c>
    </row>
    <row r="23" spans="1:18" x14ac:dyDescent="0.25">
      <c r="A23" s="22" t="s">
        <v>49</v>
      </c>
      <c r="B23" s="108">
        <v>62104</v>
      </c>
      <c r="C23" s="109"/>
      <c r="D23" s="40">
        <v>55005.93</v>
      </c>
      <c r="E23" s="29"/>
      <c r="F23" s="23">
        <v>6315.0840000000007</v>
      </c>
      <c r="G23" s="23">
        <v>5393.9340000000002</v>
      </c>
      <c r="H23" s="24">
        <v>10550.88</v>
      </c>
      <c r="I23" s="23">
        <v>2100</v>
      </c>
      <c r="J23" s="23">
        <v>10791.965999999999</v>
      </c>
      <c r="K23" s="23">
        <v>9916.3799999999992</v>
      </c>
      <c r="L23" s="23">
        <v>11171.52</v>
      </c>
      <c r="M23" s="23">
        <v>2778.91</v>
      </c>
      <c r="N23" s="23">
        <f>2000+6000</f>
        <v>8000</v>
      </c>
      <c r="O23" s="41">
        <v>587</v>
      </c>
      <c r="P23" s="41">
        <v>0</v>
      </c>
      <c r="Q23" s="23">
        <v>10240.56</v>
      </c>
      <c r="R23" s="25">
        <f t="shared" si="0"/>
        <v>77846.233999999997</v>
      </c>
    </row>
    <row r="24" spans="1:18" x14ac:dyDescent="0.25">
      <c r="A24" s="22" t="s">
        <v>50</v>
      </c>
      <c r="B24" s="108">
        <v>62104</v>
      </c>
      <c r="C24" s="109"/>
      <c r="D24" s="40">
        <v>66336.95</v>
      </c>
      <c r="E24" s="29"/>
      <c r="F24" s="23">
        <v>6315.0840000000007</v>
      </c>
      <c r="G24" s="23">
        <v>5393.9340000000002</v>
      </c>
      <c r="H24" s="24">
        <v>10550.88</v>
      </c>
      <c r="I24" s="23">
        <v>2100</v>
      </c>
      <c r="J24" s="23">
        <v>10791.965999999999</v>
      </c>
      <c r="K24" s="23">
        <v>9916.3799999999992</v>
      </c>
      <c r="L24" s="23">
        <v>11171.52</v>
      </c>
      <c r="M24" s="23">
        <v>320.95</v>
      </c>
      <c r="N24" s="23">
        <v>4900</v>
      </c>
      <c r="O24" s="41">
        <v>587</v>
      </c>
      <c r="P24" s="41">
        <v>0</v>
      </c>
      <c r="Q24" s="23">
        <v>10240.56</v>
      </c>
      <c r="R24" s="25">
        <f t="shared" si="0"/>
        <v>72288.27399999999</v>
      </c>
    </row>
    <row r="25" spans="1:18" x14ac:dyDescent="0.25">
      <c r="A25" s="22" t="s">
        <v>51</v>
      </c>
      <c r="B25" s="108">
        <v>62104</v>
      </c>
      <c r="C25" s="109"/>
      <c r="D25" s="40">
        <v>102749.89</v>
      </c>
      <c r="E25" s="29"/>
      <c r="F25" s="23">
        <v>6315.0840000000007</v>
      </c>
      <c r="G25" s="23">
        <v>5393.9340000000002</v>
      </c>
      <c r="H25" s="24">
        <v>10550.88</v>
      </c>
      <c r="I25" s="23">
        <v>2100</v>
      </c>
      <c r="J25" s="23">
        <v>10791.965999999999</v>
      </c>
      <c r="K25" s="23">
        <v>9916.3799999999992</v>
      </c>
      <c r="L25" s="23">
        <v>11171.52</v>
      </c>
      <c r="M25" s="23">
        <v>2431.8200000000002</v>
      </c>
      <c r="N25" s="23">
        <v>2788.49</v>
      </c>
      <c r="O25" s="41">
        <v>0</v>
      </c>
      <c r="P25" s="41">
        <v>30719</v>
      </c>
      <c r="Q25" s="23">
        <v>10240.56</v>
      </c>
      <c r="R25" s="25">
        <f t="shared" si="0"/>
        <v>102419.63399999999</v>
      </c>
    </row>
    <row r="26" spans="1:18" ht="23.25" x14ac:dyDescent="0.25">
      <c r="A26" s="45" t="s">
        <v>23</v>
      </c>
      <c r="B26" s="108">
        <v>0</v>
      </c>
      <c r="C26" s="109"/>
      <c r="D26" s="40">
        <f>1800+1800+1800+1800</f>
        <v>7200</v>
      </c>
      <c r="E26" s="29"/>
      <c r="F26" s="23"/>
      <c r="G26" s="23"/>
      <c r="H26" s="23"/>
      <c r="I26" s="23"/>
      <c r="J26" s="23"/>
      <c r="K26" s="23"/>
      <c r="L26" s="23"/>
      <c r="M26" s="23"/>
      <c r="N26" s="23"/>
      <c r="O26" s="41"/>
      <c r="P26" s="41"/>
      <c r="Q26" s="23"/>
      <c r="R26" s="25"/>
    </row>
    <row r="27" spans="1:18" ht="23.25" x14ac:dyDescent="0.25">
      <c r="A27" s="45" t="s">
        <v>82</v>
      </c>
      <c r="B27" s="108">
        <v>0</v>
      </c>
      <c r="C27" s="109"/>
      <c r="D27" s="40">
        <f>1655.4+3136.32</f>
        <v>4791.72</v>
      </c>
      <c r="E27" s="29"/>
      <c r="F27" s="23"/>
      <c r="G27" s="23"/>
      <c r="H27" s="23"/>
      <c r="I27" s="23"/>
      <c r="J27" s="23"/>
      <c r="K27" s="23"/>
      <c r="L27" s="23"/>
      <c r="M27" s="23"/>
      <c r="N27" s="23"/>
      <c r="O27" s="41"/>
      <c r="P27" s="41"/>
      <c r="Q27" s="23"/>
      <c r="R27" s="25"/>
    </row>
    <row r="28" spans="1:18" x14ac:dyDescent="0.25">
      <c r="A28" s="26" t="s">
        <v>2</v>
      </c>
      <c r="B28" s="116">
        <f>SUM(B14:B27)</f>
        <v>745104</v>
      </c>
      <c r="C28" s="117"/>
      <c r="D28" s="34">
        <f>SUM(D14:D27)</f>
        <v>771776.2699999999</v>
      </c>
      <c r="E28" s="27"/>
      <c r="F28" s="27">
        <f t="shared" ref="F28:R28" si="1">SUM(F14:F27)</f>
        <v>75781.008000000016</v>
      </c>
      <c r="G28" s="27">
        <f t="shared" si="1"/>
        <v>64727.208000000006</v>
      </c>
      <c r="H28" s="27">
        <f t="shared" si="1"/>
        <v>126610.56000000001</v>
      </c>
      <c r="I28" s="27">
        <f t="shared" si="1"/>
        <v>14700</v>
      </c>
      <c r="J28" s="27">
        <f t="shared" si="1"/>
        <v>129503.59199999999</v>
      </c>
      <c r="K28" s="27">
        <f t="shared" si="1"/>
        <v>118996.56000000001</v>
      </c>
      <c r="L28" s="27">
        <f t="shared" si="1"/>
        <v>134058.24000000002</v>
      </c>
      <c r="M28" s="27">
        <f t="shared" si="1"/>
        <v>26104.127980000001</v>
      </c>
      <c r="N28" s="27">
        <f t="shared" si="1"/>
        <v>69620.810000000012</v>
      </c>
      <c r="O28" s="34">
        <f t="shared" si="1"/>
        <v>24709</v>
      </c>
      <c r="P28" s="43">
        <f t="shared" si="1"/>
        <v>66416</v>
      </c>
      <c r="Q28" s="27">
        <f t="shared" si="1"/>
        <v>122886.71999999999</v>
      </c>
      <c r="R28" s="28">
        <f t="shared" si="1"/>
        <v>974113.82597999985</v>
      </c>
    </row>
    <row r="29" spans="1:18" x14ac:dyDescent="0.25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42" t="s">
        <v>52</v>
      </c>
      <c r="Q29" s="118">
        <f>E12+D28-R28</f>
        <v>63555.644489999977</v>
      </c>
      <c r="R29" s="118"/>
    </row>
    <row r="30" spans="1:18" x14ac:dyDescent="0.25">
      <c r="A30" t="s">
        <v>18</v>
      </c>
      <c r="B30">
        <v>94</v>
      </c>
      <c r="C30" t="s">
        <v>85</v>
      </c>
      <c r="J30" s="4"/>
      <c r="K30" s="4"/>
    </row>
    <row r="31" spans="1:18" x14ac:dyDescent="0.25">
      <c r="A31" t="s">
        <v>19</v>
      </c>
      <c r="B31">
        <v>25500</v>
      </c>
      <c r="C31" t="s">
        <v>75</v>
      </c>
      <c r="L31" s="44" t="s">
        <v>20</v>
      </c>
      <c r="M31" s="44">
        <v>834.64</v>
      </c>
      <c r="N31" s="44" t="s">
        <v>66</v>
      </c>
      <c r="O31" s="44">
        <v>3322.21504</v>
      </c>
      <c r="P31" s="44" t="s">
        <v>67</v>
      </c>
    </row>
    <row r="32" spans="1:18" x14ac:dyDescent="0.25">
      <c r="A32" t="s">
        <v>19</v>
      </c>
      <c r="B32">
        <v>6135.86</v>
      </c>
      <c r="C32" t="s">
        <v>53</v>
      </c>
      <c r="E32" s="4"/>
      <c r="L32" s="44" t="s">
        <v>8</v>
      </c>
      <c r="M32" s="44">
        <v>0</v>
      </c>
      <c r="N32" s="44" t="s">
        <v>66</v>
      </c>
      <c r="O32" s="44">
        <v>679.75265999999999</v>
      </c>
      <c r="P32" s="44" t="s">
        <v>67</v>
      </c>
      <c r="Q32" s="2"/>
      <c r="R32" s="2"/>
    </row>
    <row r="33" spans="1:18" x14ac:dyDescent="0.25">
      <c r="A33" t="s">
        <v>11</v>
      </c>
      <c r="B33">
        <v>3600</v>
      </c>
      <c r="C33" t="s">
        <v>87</v>
      </c>
      <c r="H33" s="4"/>
      <c r="L33" s="44" t="s">
        <v>7</v>
      </c>
      <c r="M33" s="44">
        <v>0</v>
      </c>
      <c r="N33" s="44" t="s">
        <v>66</v>
      </c>
      <c r="O33" s="44">
        <v>4331.8001400000003</v>
      </c>
      <c r="P33" s="44" t="s">
        <v>67</v>
      </c>
      <c r="R33" s="2"/>
    </row>
    <row r="34" spans="1:18" x14ac:dyDescent="0.25">
      <c r="B34">
        <v>7061.8</v>
      </c>
      <c r="C34" t="s">
        <v>53</v>
      </c>
      <c r="L34" s="44" t="s">
        <v>18</v>
      </c>
      <c r="M34" s="44">
        <v>0</v>
      </c>
      <c r="N34" s="44" t="s">
        <v>66</v>
      </c>
      <c r="O34" s="44">
        <v>4211.8901400000004</v>
      </c>
      <c r="P34" s="44" t="s">
        <v>67</v>
      </c>
      <c r="Q34" s="2"/>
    </row>
    <row r="35" spans="1:18" x14ac:dyDescent="0.25">
      <c r="A35" t="s">
        <v>12</v>
      </c>
      <c r="B35">
        <v>1800</v>
      </c>
      <c r="C35" t="s">
        <v>88</v>
      </c>
      <c r="L35" s="44" t="s">
        <v>10</v>
      </c>
      <c r="M35" s="44">
        <v>0</v>
      </c>
      <c r="N35" s="44" t="s">
        <v>66</v>
      </c>
      <c r="O35" s="44">
        <v>1438.43</v>
      </c>
      <c r="P35" s="44" t="s">
        <v>67</v>
      </c>
      <c r="R35" s="4"/>
    </row>
    <row r="36" spans="1:18" x14ac:dyDescent="0.25">
      <c r="B36">
        <v>3000</v>
      </c>
      <c r="C36" t="s">
        <v>89</v>
      </c>
      <c r="L36" s="44" t="s">
        <v>19</v>
      </c>
      <c r="M36" s="44">
        <v>0</v>
      </c>
      <c r="N36" s="44" t="s">
        <v>66</v>
      </c>
      <c r="O36" s="44">
        <v>1438.43</v>
      </c>
      <c r="P36" s="44" t="s">
        <v>67</v>
      </c>
    </row>
    <row r="37" spans="1:18" x14ac:dyDescent="0.25">
      <c r="B37">
        <v>6740.66</v>
      </c>
      <c r="C37" t="s">
        <v>22</v>
      </c>
      <c r="L37" s="44" t="s">
        <v>11</v>
      </c>
      <c r="M37" s="44">
        <v>0</v>
      </c>
      <c r="N37" s="44" t="s">
        <v>66</v>
      </c>
      <c r="O37" s="44">
        <v>1438.43</v>
      </c>
      <c r="P37" s="44" t="s">
        <v>67</v>
      </c>
    </row>
    <row r="38" spans="1:18" x14ac:dyDescent="0.25">
      <c r="A38" t="s">
        <v>15</v>
      </c>
      <c r="B38">
        <v>2000</v>
      </c>
      <c r="C38" t="s">
        <v>97</v>
      </c>
      <c r="L38" s="44" t="s">
        <v>12</v>
      </c>
      <c r="M38" s="44">
        <v>0</v>
      </c>
      <c r="N38" s="44" t="s">
        <v>66</v>
      </c>
      <c r="O38" s="44">
        <v>1438.43</v>
      </c>
      <c r="P38" s="44" t="s">
        <v>67</v>
      </c>
    </row>
    <row r="39" spans="1:18" x14ac:dyDescent="0.25">
      <c r="B39">
        <v>6000</v>
      </c>
      <c r="C39" t="s">
        <v>98</v>
      </c>
      <c r="L39" s="44" t="s">
        <v>14</v>
      </c>
      <c r="M39" s="44">
        <v>0</v>
      </c>
      <c r="N39" s="44" t="s">
        <v>66</v>
      </c>
      <c r="O39" s="44">
        <v>1438.43</v>
      </c>
      <c r="P39" s="44" t="s">
        <v>67</v>
      </c>
    </row>
    <row r="40" spans="1:18" x14ac:dyDescent="0.25">
      <c r="A40" t="s">
        <v>16</v>
      </c>
      <c r="B40">
        <v>4900</v>
      </c>
      <c r="C40" t="s">
        <v>100</v>
      </c>
      <c r="L40" s="44" t="s">
        <v>15</v>
      </c>
      <c r="M40" s="44">
        <v>0</v>
      </c>
      <c r="N40" s="44" t="s">
        <v>66</v>
      </c>
      <c r="O40" s="44">
        <v>2778.91</v>
      </c>
      <c r="P40" s="44" t="s">
        <v>67</v>
      </c>
      <c r="R40" s="2"/>
    </row>
    <row r="41" spans="1:18" x14ac:dyDescent="0.25">
      <c r="A41" t="s">
        <v>17</v>
      </c>
      <c r="B41">
        <v>2788.49</v>
      </c>
      <c r="C41" t="s">
        <v>102</v>
      </c>
      <c r="L41" s="44" t="s">
        <v>16</v>
      </c>
      <c r="M41" s="44">
        <v>0</v>
      </c>
      <c r="N41" s="44" t="s">
        <v>66</v>
      </c>
      <c r="O41" s="44">
        <v>320.95</v>
      </c>
      <c r="P41" s="44" t="s">
        <v>67</v>
      </c>
    </row>
    <row r="42" spans="1:18" x14ac:dyDescent="0.25">
      <c r="C42" s="33"/>
      <c r="L42" s="44" t="s">
        <v>17</v>
      </c>
      <c r="M42" s="44">
        <v>0</v>
      </c>
      <c r="N42" s="44" t="s">
        <v>66</v>
      </c>
      <c r="O42" s="44">
        <v>2431.8200000000002</v>
      </c>
      <c r="P42" s="44" t="s">
        <v>67</v>
      </c>
      <c r="R42" s="2"/>
    </row>
    <row r="43" spans="1:18" x14ac:dyDescent="0.25">
      <c r="M43" s="4"/>
      <c r="O43" s="56"/>
      <c r="Q43" s="56"/>
    </row>
  </sheetData>
  <mergeCells count="45">
    <mergeCell ref="H6:H7"/>
    <mergeCell ref="A2:R2"/>
    <mergeCell ref="A3:R3"/>
    <mergeCell ref="A4:E4"/>
    <mergeCell ref="F4:Q4"/>
    <mergeCell ref="B5:E5"/>
    <mergeCell ref="F5:N5"/>
    <mergeCell ref="O5:P6"/>
    <mergeCell ref="Q5:Q7"/>
    <mergeCell ref="R5:R7"/>
    <mergeCell ref="B6:B7"/>
    <mergeCell ref="C6:C7"/>
    <mergeCell ref="D6:D7"/>
    <mergeCell ref="E6:E7"/>
    <mergeCell ref="F6:F7"/>
    <mergeCell ref="G6:G7"/>
    <mergeCell ref="I6:I7"/>
    <mergeCell ref="J6:J7"/>
    <mergeCell ref="K6:K7"/>
    <mergeCell ref="L6:L7"/>
    <mergeCell ref="M6:N6"/>
    <mergeCell ref="B19:C19"/>
    <mergeCell ref="O9:P9"/>
    <mergeCell ref="A10:E10"/>
    <mergeCell ref="A11:E11"/>
    <mergeCell ref="F11:R11"/>
    <mergeCell ref="A12:D12"/>
    <mergeCell ref="B13:C13"/>
    <mergeCell ref="A9:D9"/>
    <mergeCell ref="F9:N9"/>
    <mergeCell ref="B14:C14"/>
    <mergeCell ref="B15:C15"/>
    <mergeCell ref="B16:C16"/>
    <mergeCell ref="B17:C17"/>
    <mergeCell ref="B18:C18"/>
    <mergeCell ref="B26:C26"/>
    <mergeCell ref="B27:C27"/>
    <mergeCell ref="B28:C28"/>
    <mergeCell ref="Q29:R29"/>
    <mergeCell ref="B20:C20"/>
    <mergeCell ref="B21:C21"/>
    <mergeCell ref="B22:C22"/>
    <mergeCell ref="B23:C23"/>
    <mergeCell ref="B24:C24"/>
    <mergeCell ref="B25:C25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P31"/>
  <sheetViews>
    <sheetView workbookViewId="0">
      <selection activeCell="H55" sqref="H55"/>
    </sheetView>
  </sheetViews>
  <sheetFormatPr defaultRowHeight="15" x14ac:dyDescent="0.25"/>
  <sheetData>
    <row r="3" spans="1:16" x14ac:dyDescent="0.25">
      <c r="A3" s="66" t="s">
        <v>83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ht="45" x14ac:dyDescent="0.25">
      <c r="A4" s="57" t="s">
        <v>3</v>
      </c>
      <c r="B4" s="58"/>
      <c r="C4" s="59"/>
      <c r="D4" s="57"/>
      <c r="E4" s="58"/>
      <c r="F4" s="58"/>
      <c r="G4" s="58"/>
      <c r="H4" s="58"/>
      <c r="I4" s="58"/>
      <c r="J4" s="58"/>
      <c r="K4" s="58"/>
      <c r="L4" s="58"/>
      <c r="M4" s="59"/>
      <c r="N4" s="1" t="s">
        <v>4</v>
      </c>
      <c r="O4" s="1" t="s">
        <v>5</v>
      </c>
      <c r="P4" s="3" t="s">
        <v>21</v>
      </c>
    </row>
    <row r="5" spans="1:16" x14ac:dyDescent="0.25">
      <c r="A5" s="63" t="s">
        <v>8</v>
      </c>
      <c r="B5" s="64"/>
      <c r="C5" s="65"/>
      <c r="D5" s="60" t="s">
        <v>54</v>
      </c>
      <c r="E5" s="61"/>
      <c r="F5" s="61"/>
      <c r="G5" s="61"/>
      <c r="H5" s="61"/>
      <c r="I5" s="61"/>
      <c r="J5" s="61"/>
      <c r="K5" s="61"/>
      <c r="L5" s="61"/>
      <c r="M5" s="62"/>
      <c r="N5" s="48" t="s">
        <v>71</v>
      </c>
      <c r="O5" s="49">
        <v>0.01</v>
      </c>
      <c r="P5" s="6"/>
    </row>
    <row r="6" spans="1:16" x14ac:dyDescent="0.25">
      <c r="A6" s="47" t="s">
        <v>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 t="s">
        <v>9</v>
      </c>
      <c r="P6" s="55">
        <v>1.1299999999999999</v>
      </c>
    </row>
    <row r="7" spans="1:16" ht="31.5" customHeight="1" x14ac:dyDescent="0.25">
      <c r="A7" s="63" t="s">
        <v>10</v>
      </c>
      <c r="B7" s="64"/>
      <c r="C7" s="65"/>
      <c r="D7" s="60" t="s">
        <v>24</v>
      </c>
      <c r="E7" s="61"/>
      <c r="F7" s="61"/>
      <c r="G7" s="61"/>
      <c r="H7" s="61"/>
      <c r="I7" s="61"/>
      <c r="J7" s="61"/>
      <c r="K7" s="61"/>
      <c r="L7" s="61"/>
      <c r="M7" s="62"/>
      <c r="N7" s="48" t="s">
        <v>80</v>
      </c>
      <c r="O7" s="49">
        <v>0.3</v>
      </c>
      <c r="P7" s="6" t="s">
        <v>86</v>
      </c>
    </row>
    <row r="8" spans="1:16" x14ac:dyDescent="0.25">
      <c r="A8" s="5" t="s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9</v>
      </c>
      <c r="P8" s="5">
        <v>18.436</v>
      </c>
    </row>
    <row r="9" spans="1:16" ht="43.5" customHeight="1" x14ac:dyDescent="0.25">
      <c r="A9" s="63" t="s">
        <v>11</v>
      </c>
      <c r="B9" s="64"/>
      <c r="C9" s="65"/>
      <c r="D9" s="60" t="s">
        <v>13</v>
      </c>
      <c r="E9" s="61"/>
      <c r="F9" s="61"/>
      <c r="G9" s="61"/>
      <c r="H9" s="61"/>
      <c r="I9" s="61"/>
      <c r="J9" s="61"/>
      <c r="K9" s="61"/>
      <c r="L9" s="61"/>
      <c r="M9" s="62"/>
      <c r="N9" s="48" t="s">
        <v>73</v>
      </c>
      <c r="O9" s="49">
        <v>4.9000000000000004</v>
      </c>
      <c r="P9" s="6"/>
    </row>
    <row r="10" spans="1:16" x14ac:dyDescent="0.25">
      <c r="A10" s="51" t="s">
        <v>6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 t="s">
        <v>9</v>
      </c>
      <c r="P10" s="51">
        <v>15.958</v>
      </c>
    </row>
    <row r="11" spans="1:16" ht="60" x14ac:dyDescent="0.25">
      <c r="A11" s="63" t="s">
        <v>12</v>
      </c>
      <c r="B11" s="64"/>
      <c r="C11" s="65"/>
      <c r="D11" s="60" t="s">
        <v>91</v>
      </c>
      <c r="E11" s="61"/>
      <c r="F11" s="61"/>
      <c r="G11" s="61"/>
      <c r="H11" s="61"/>
      <c r="I11" s="61"/>
      <c r="J11" s="61"/>
      <c r="K11" s="61"/>
      <c r="L11" s="61"/>
      <c r="M11" s="62"/>
      <c r="N11" s="48" t="s">
        <v>81</v>
      </c>
      <c r="O11" s="49">
        <v>0.05</v>
      </c>
      <c r="P11" s="6" t="s">
        <v>90</v>
      </c>
    </row>
    <row r="12" spans="1:16" x14ac:dyDescent="0.25">
      <c r="A12" s="63"/>
      <c r="B12" s="64"/>
      <c r="C12" s="65"/>
      <c r="D12" s="60" t="s">
        <v>92</v>
      </c>
      <c r="E12" s="61"/>
      <c r="F12" s="61"/>
      <c r="G12" s="61"/>
      <c r="H12" s="61"/>
      <c r="I12" s="61"/>
      <c r="J12" s="61"/>
      <c r="K12" s="61"/>
      <c r="L12" s="61"/>
      <c r="M12" s="62"/>
      <c r="N12" s="48" t="s">
        <v>71</v>
      </c>
      <c r="O12" s="49">
        <v>0.05</v>
      </c>
      <c r="P12" s="6"/>
    </row>
    <row r="13" spans="1:16" ht="38.25" x14ac:dyDescent="0.25">
      <c r="A13" s="63"/>
      <c r="B13" s="64"/>
      <c r="C13" s="65"/>
      <c r="D13" s="60" t="s">
        <v>93</v>
      </c>
      <c r="E13" s="61"/>
      <c r="F13" s="61"/>
      <c r="G13" s="61"/>
      <c r="H13" s="61"/>
      <c r="I13" s="61"/>
      <c r="J13" s="61"/>
      <c r="K13" s="61"/>
      <c r="L13" s="61"/>
      <c r="M13" s="62"/>
      <c r="N13" s="48" t="s">
        <v>73</v>
      </c>
      <c r="O13" s="49">
        <v>0.15</v>
      </c>
      <c r="P13" s="6"/>
    </row>
    <row r="14" spans="1:16" x14ac:dyDescent="0.25">
      <c r="A14" s="53" t="s">
        <v>6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 t="s">
        <v>9</v>
      </c>
      <c r="P14" s="53">
        <v>16.131</v>
      </c>
    </row>
    <row r="15" spans="1:16" ht="30" x14ac:dyDescent="0.25">
      <c r="A15" s="63" t="s">
        <v>12</v>
      </c>
      <c r="B15" s="64"/>
      <c r="C15" s="65"/>
      <c r="D15" s="60" t="s">
        <v>78</v>
      </c>
      <c r="E15" s="61"/>
      <c r="F15" s="61"/>
      <c r="G15" s="61"/>
      <c r="H15" s="61"/>
      <c r="I15" s="61"/>
      <c r="J15" s="61"/>
      <c r="K15" s="61"/>
      <c r="L15" s="61"/>
      <c r="M15" s="62"/>
      <c r="N15" s="48" t="s">
        <v>79</v>
      </c>
      <c r="O15" s="49">
        <v>1</v>
      </c>
      <c r="P15" s="6" t="s">
        <v>94</v>
      </c>
    </row>
    <row r="16" spans="1:16" x14ac:dyDescent="0.25">
      <c r="A16" s="53" t="s">
        <v>6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 t="s">
        <v>9</v>
      </c>
      <c r="P16" s="53">
        <v>2.044</v>
      </c>
    </row>
    <row r="17" spans="1:16" ht="76.5" x14ac:dyDescent="0.25">
      <c r="A17" s="63" t="s">
        <v>14</v>
      </c>
      <c r="B17" s="64"/>
      <c r="C17" s="65"/>
      <c r="D17" s="60" t="s">
        <v>68</v>
      </c>
      <c r="E17" s="61"/>
      <c r="F17" s="61"/>
      <c r="G17" s="61"/>
      <c r="H17" s="61"/>
      <c r="I17" s="61"/>
      <c r="J17" s="61"/>
      <c r="K17" s="61"/>
      <c r="L17" s="61"/>
      <c r="M17" s="62"/>
      <c r="N17" s="48" t="s">
        <v>76</v>
      </c>
      <c r="O17" s="49">
        <v>2.5000000000000001E-2</v>
      </c>
      <c r="P17" s="6" t="s">
        <v>95</v>
      </c>
    </row>
    <row r="18" spans="1:16" ht="27" customHeight="1" x14ac:dyDescent="0.25">
      <c r="A18" s="63"/>
      <c r="B18" s="64"/>
      <c r="C18" s="65"/>
      <c r="D18" s="60" t="s">
        <v>72</v>
      </c>
      <c r="E18" s="61"/>
      <c r="F18" s="61"/>
      <c r="G18" s="61"/>
      <c r="H18" s="61"/>
      <c r="I18" s="61"/>
      <c r="J18" s="61"/>
      <c r="K18" s="61"/>
      <c r="L18" s="61"/>
      <c r="M18" s="62"/>
      <c r="N18" s="48" t="s">
        <v>77</v>
      </c>
      <c r="O18" s="49">
        <v>0.2</v>
      </c>
      <c r="P18" s="6"/>
    </row>
    <row r="19" spans="1:16" ht="38.25" x14ac:dyDescent="0.25">
      <c r="A19" s="63"/>
      <c r="B19" s="64"/>
      <c r="C19" s="65"/>
      <c r="D19" s="60" t="s">
        <v>69</v>
      </c>
      <c r="E19" s="61"/>
      <c r="F19" s="61"/>
      <c r="G19" s="61"/>
      <c r="H19" s="61"/>
      <c r="I19" s="61"/>
      <c r="J19" s="61"/>
      <c r="K19" s="61"/>
      <c r="L19" s="61"/>
      <c r="M19" s="62"/>
      <c r="N19" s="48" t="s">
        <v>73</v>
      </c>
      <c r="O19" s="49">
        <v>2.5000000000000001E-2</v>
      </c>
      <c r="P19" s="6"/>
    </row>
    <row r="20" spans="1:16" x14ac:dyDescent="0.25">
      <c r="A20" s="7" t="s">
        <v>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 t="s">
        <v>9</v>
      </c>
      <c r="P20" s="7">
        <v>5.5330000000000004</v>
      </c>
    </row>
    <row r="21" spans="1:16" ht="90" x14ac:dyDescent="0.25">
      <c r="A21" s="63" t="s">
        <v>15</v>
      </c>
      <c r="B21" s="64"/>
      <c r="C21" s="65"/>
      <c r="D21" s="60" t="s">
        <v>65</v>
      </c>
      <c r="E21" s="61"/>
      <c r="F21" s="61"/>
      <c r="G21" s="61"/>
      <c r="H21" s="61"/>
      <c r="I21" s="61"/>
      <c r="J21" s="61"/>
      <c r="K21" s="61"/>
      <c r="L21" s="61"/>
      <c r="M21" s="62"/>
      <c r="N21" s="48" t="s">
        <v>71</v>
      </c>
      <c r="O21" s="49">
        <v>0.01</v>
      </c>
      <c r="P21" s="6" t="s">
        <v>96</v>
      </c>
    </row>
    <row r="22" spans="1:16" x14ac:dyDescent="0.25">
      <c r="A22" s="8" t="s">
        <v>6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 t="s">
        <v>9</v>
      </c>
      <c r="P22" s="8">
        <v>0.58699999999999997</v>
      </c>
    </row>
    <row r="23" spans="1:16" ht="60" x14ac:dyDescent="0.25">
      <c r="A23" s="63" t="s">
        <v>16</v>
      </c>
      <c r="B23" s="64"/>
      <c r="C23" s="65"/>
      <c r="D23" s="60" t="s">
        <v>65</v>
      </c>
      <c r="E23" s="61"/>
      <c r="F23" s="61"/>
      <c r="G23" s="61"/>
      <c r="H23" s="61"/>
      <c r="I23" s="61"/>
      <c r="J23" s="61"/>
      <c r="K23" s="61"/>
      <c r="L23" s="61"/>
      <c r="M23" s="62"/>
      <c r="N23" s="48" t="s">
        <v>71</v>
      </c>
      <c r="O23" s="49">
        <v>0.01</v>
      </c>
      <c r="P23" s="6" t="s">
        <v>99</v>
      </c>
    </row>
    <row r="24" spans="1:16" x14ac:dyDescent="0.25">
      <c r="A24" s="52" t="s">
        <v>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 t="s">
        <v>9</v>
      </c>
      <c r="P24" s="52">
        <v>0.58699999999999997</v>
      </c>
    </row>
    <row r="25" spans="1:16" ht="32.25" customHeight="1" x14ac:dyDescent="0.25">
      <c r="A25" s="63" t="s">
        <v>17</v>
      </c>
      <c r="B25" s="64"/>
      <c r="C25" s="65"/>
      <c r="D25" s="60" t="s">
        <v>24</v>
      </c>
      <c r="E25" s="61"/>
      <c r="F25" s="61"/>
      <c r="G25" s="61"/>
      <c r="H25" s="61"/>
      <c r="I25" s="61"/>
      <c r="J25" s="61"/>
      <c r="K25" s="61"/>
      <c r="L25" s="61"/>
      <c r="M25" s="62"/>
      <c r="N25" s="48" t="s">
        <v>80</v>
      </c>
      <c r="O25" s="49">
        <v>0.5</v>
      </c>
      <c r="P25" s="6" t="s">
        <v>101</v>
      </c>
    </row>
    <row r="26" spans="1:16" x14ac:dyDescent="0.25">
      <c r="A26" s="9" t="s">
        <v>6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 t="s">
        <v>9</v>
      </c>
      <c r="P26" s="9">
        <v>30.719000000000001</v>
      </c>
    </row>
    <row r="28" spans="1:16" x14ac:dyDescent="0.25">
      <c r="G28" t="s">
        <v>55</v>
      </c>
    </row>
    <row r="31" spans="1:16" x14ac:dyDescent="0.25">
      <c r="G31" t="s">
        <v>56</v>
      </c>
      <c r="I31" t="s">
        <v>57</v>
      </c>
    </row>
  </sheetData>
  <mergeCells count="29">
    <mergeCell ref="A3:P3"/>
    <mergeCell ref="A4:C4"/>
    <mergeCell ref="D4:M4"/>
    <mergeCell ref="A5:C5"/>
    <mergeCell ref="D5:M5"/>
    <mergeCell ref="A7:C7"/>
    <mergeCell ref="D7:M7"/>
    <mergeCell ref="A11:C11"/>
    <mergeCell ref="D11:M11"/>
    <mergeCell ref="A12:C12"/>
    <mergeCell ref="D12:M12"/>
    <mergeCell ref="A9:C9"/>
    <mergeCell ref="D9:M9"/>
    <mergeCell ref="A13:C13"/>
    <mergeCell ref="D13:M13"/>
    <mergeCell ref="A21:C21"/>
    <mergeCell ref="D21:M21"/>
    <mergeCell ref="A17:C17"/>
    <mergeCell ref="D17:M17"/>
    <mergeCell ref="A18:C18"/>
    <mergeCell ref="D18:M18"/>
    <mergeCell ref="A19:C19"/>
    <mergeCell ref="D19:M19"/>
    <mergeCell ref="A25:C25"/>
    <mergeCell ref="D25:M25"/>
    <mergeCell ref="A23:C23"/>
    <mergeCell ref="D23:M23"/>
    <mergeCell ref="A15:C15"/>
    <mergeCell ref="D15:M1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</vt:lpstr>
      <vt:lpstr>работы2023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2021-09-20T08:11:26Z</cp:lastPrinted>
  <dcterms:created xsi:type="dcterms:W3CDTF">2010-10-26T12:00:13Z</dcterms:created>
  <dcterms:modified xsi:type="dcterms:W3CDTF">2024-02-13T07:39:45Z</dcterms:modified>
</cp:coreProperties>
</file>