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3485" windowHeight="5160" activeTab="0"/>
  </bookViews>
  <sheets>
    <sheet name="2023" sheetId="1" r:id="rId1"/>
    <sheet name="работы2023" sheetId="2" r:id="rId2"/>
  </sheets>
  <definedNames>
    <definedName name="_xlnm.Print_Area" localSheetId="0">'2023'!$A$32:$M$45</definedName>
    <definedName name="_xlnm.Print_Area" localSheetId="1">'работы2023'!$A$2:$Q$59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2000-ремонт вход.двери 5 под.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4500-ремонт блока вызова 5 под.
51000-поверка 2х тепловычислителей
18560,1-покос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3600-установка полусфер
20553-покос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3600-замена 2х эл.питания на тепловычислителе
6000-замена 4х эл.питания на ВэПС 
9593,53-дезинсекция
4200-ремонт эл.магнитного замка 7 под.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19500-замена аудиодомофонной системы 1п.
1600-ремонт блока вызова аудиодомофонной системы 1под.</t>
        </r>
      </text>
    </comment>
    <comment ref="M23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4163,30-покос 20 октября
5000-земля
5000-2й теплоузел замена 2х термопаст. с ремонтом гильзы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900-прочистка желобов
2000-работа автовышки
25000-ремонт 2х расходомеров на отоплении 1узел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3065,96-технич.обслуживание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<sst xmlns="http://schemas.openxmlformats.org/spreadsheetml/2006/main" count="247" uniqueCount="130">
  <si>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</si>
  <si>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</si>
  <si>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</si>
  <si>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</si>
  <si>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</si>
  <si>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</si>
  <si>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</si>
  <si>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</si>
  <si>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</si>
  <si>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Месяц</t>
  </si>
  <si>
    <t>ед. изм.</t>
  </si>
  <si>
    <t>кол-во</t>
  </si>
  <si>
    <t>ИТОГО</t>
  </si>
  <si>
    <t>тыс.руб.</t>
  </si>
  <si>
    <t>февраль</t>
  </si>
  <si>
    <t>август</t>
  </si>
  <si>
    <t>сентябрь</t>
  </si>
  <si>
    <t>октябрь</t>
  </si>
  <si>
    <t>ноябрь</t>
  </si>
  <si>
    <t>декабрь</t>
  </si>
  <si>
    <t>Место провед-я работ</t>
  </si>
  <si>
    <t>долг</t>
  </si>
  <si>
    <t>Ремонт отдельными местами рулонного покрытия с промазкой: битумными составами с заменой 1 слоя</t>
  </si>
  <si>
    <t>работа автовышки</t>
  </si>
  <si>
    <t>Смена патронов</t>
  </si>
  <si>
    <t>Меркурий</t>
  </si>
  <si>
    <t>дезинсекция</t>
  </si>
  <si>
    <t>Ремонт освещения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</si>
  <si>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</si>
  <si>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</si>
  <si>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</si>
  <si>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</si>
  <si>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</si>
  <si>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</si>
  <si>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</si>
  <si>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</si>
  <si>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</si>
  <si>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</si>
  <si>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</si>
  <si>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</si>
  <si>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</si>
  <si>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</si>
  <si>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</si>
  <si>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</si>
  <si>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</si>
  <si>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</si>
  <si>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</si>
  <si>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</si>
  <si>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</si>
  <si>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</si>
  <si>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</si>
  <si>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</si>
  <si>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</si>
  <si>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</si>
  <si>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</si>
  <si>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</si>
  <si>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</si>
  <si>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</si>
  <si>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</si>
  <si>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</si>
  <si>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кв.54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</si>
  <si>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</si>
  <si>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</si>
  <si>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</si>
  <si>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</si>
  <si>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</si>
  <si>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подъезд</t>
  </si>
  <si>
    <t>эл-во</t>
  </si>
  <si>
    <t>х/в</t>
  </si>
  <si>
    <t>Разборка трубопроводов из  канализационных труб диаметром: 100 мм</t>
  </si>
  <si>
    <t>Установка полиэтиленовых фасонных частей: отводов, колен, патрубков, переходов,компенсаторов,ревизий,п/отводов</t>
  </si>
  <si>
    <t>Прокладка внутренних трубопроводов канализации из полипропиленовых труб диаметром: 110 мм</t>
  </si>
  <si>
    <t>Работы по уборке придомовой территории</t>
  </si>
  <si>
    <t>100 м трубопровода с фасонными частями</t>
  </si>
  <si>
    <t>100 м трубопровода</t>
  </si>
  <si>
    <t>общехозяйственные расходы</t>
  </si>
  <si>
    <t>Разборка трубопроводов из водогазопроводных труб диаметром: до 32 мм</t>
  </si>
  <si>
    <t>Гидравлическое испытание трубопроводов систем отопления, водопровода и горячего водоснабжения диаметром: до 50 мм</t>
  </si>
  <si>
    <t>поверка 2х тепловычислителей</t>
  </si>
  <si>
    <t>ростелеком</t>
  </si>
  <si>
    <t>Лукоморье</t>
  </si>
  <si>
    <t>УПДТ администрации</t>
  </si>
  <si>
    <t>10 фасонных частей</t>
  </si>
  <si>
    <t>100 шт.</t>
  </si>
  <si>
    <t>Пробивка отверстий в кирпичных стенах для  труб вручную при толщине стен: в 2 кирпича</t>
  </si>
  <si>
    <t>100 отверстий</t>
  </si>
  <si>
    <t>Прокладка трубопроводов канализации из полиэтиленовых труб высокой плотности диаметром: 50 мм</t>
  </si>
  <si>
    <t>100 м2 покрытия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</si>
  <si>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</si>
  <si>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</si>
  <si>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Врезка в действующие внутренние сети трубопроводов отопления и водоснабжения диаметром: 15 мм</t>
  </si>
  <si>
    <t>1 врезка</t>
  </si>
  <si>
    <t>Установка счетчиков (водомеров) диаметром: до 40 мм</t>
  </si>
  <si>
    <t>1 счетчик (водомер)</t>
  </si>
  <si>
    <t>шт.</t>
  </si>
  <si>
    <t>ремонт эл.магнитного замка 7 под.</t>
  </si>
  <si>
    <t>100 м</t>
  </si>
  <si>
    <t>Перечень выполненных работ по сметам за 2023 год по дому Кочубея 5</t>
  </si>
  <si>
    <t>Информация о доходах и расходах по дому __Кочубея 5__на 2023год.</t>
  </si>
  <si>
    <t>(5 подъезд 1 этаж)</t>
  </si>
  <si>
    <t>Смена: выключателей</t>
  </si>
  <si>
    <t>(водомер х/в)</t>
  </si>
  <si>
    <t>(подвал)</t>
  </si>
  <si>
    <t>кв.11( ревизия эл.щита )</t>
  </si>
  <si>
    <t>ремонт вход.двери 5 под.</t>
  </si>
  <si>
    <t>ремонт блока вызова 5 под.</t>
  </si>
  <si>
    <t>установка полусфер</t>
  </si>
  <si>
    <t>замена 2х эл.питания на тепловычислителе</t>
  </si>
  <si>
    <t xml:space="preserve">замена 4х эл.питания на ВэПС </t>
  </si>
  <si>
    <t>1 подвал</t>
  </si>
  <si>
    <t>100 м тр-да с фасонными частями</t>
  </si>
  <si>
    <t>удлинение водостока</t>
  </si>
  <si>
    <t xml:space="preserve">Установка прямых звеньев водосточных труб </t>
  </si>
  <si>
    <t xml:space="preserve">Установка колен водосточных труб </t>
  </si>
  <si>
    <t>Установка стойки из  стальных водогазопроводных неоцинкованных труб диаметром: 32 мм</t>
  </si>
  <si>
    <t xml:space="preserve"> (4 подвал)</t>
  </si>
  <si>
    <t>кв.70( стояк х/в)</t>
  </si>
  <si>
    <t>Труба соединительная(гибо)25мм</t>
  </si>
  <si>
    <t>кв.38 (ремонт стояка канализации)</t>
  </si>
  <si>
    <t>замена аудиодомофонной системы 1п.</t>
  </si>
  <si>
    <t>ремонт блока вызова аудиодомофонной системы 1под.</t>
  </si>
  <si>
    <t>покос 20 октября</t>
  </si>
  <si>
    <t>земля</t>
  </si>
  <si>
    <t>2й теплоузел замена 2х термопаст. с ремонтом гильзы</t>
  </si>
  <si>
    <t>кв.45-48-51-54(замена стояка х/в)</t>
  </si>
  <si>
    <t>кв.45-48-51-54(стояк канализации)</t>
  </si>
  <si>
    <t>прочистка желобов</t>
  </si>
  <si>
    <t>ремонт 2х расходомеров на отоплении 1узел</t>
  </si>
  <si>
    <t>кв.56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</si>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</sst>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р_."/>
    <numFmt numFmtId="181" formatCode="0.000"/>
    <numFmt numFmtId="182" formatCode="#,##0.0_р_."/>
    <numFmt numFmtId="183" formatCode="#,##0_р_."/>
    <numFmt numFmtId="184" formatCode="#,##0.0000_р_."/>
    <numFmt numFmtId="185" formatCode="#,##0.00000_р_."/>
    <numFmt numFmtId="186" formatCode="0.0"/>
    <numFmt numFmtId="187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82" fontId="0" fillId="0" borderId="10" xfId="0" applyNumberFormat="1" applyBorder="1" applyAlignment="1">
      <alignment horizontal="right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81" fontId="0" fillId="0" borderId="0" xfId="0" applyNumberFormat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6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3" fillId="36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7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8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0" fillId="38" borderId="10" xfId="0" applyNumberFormat="1" applyFont="1" applyFill="1" applyBorder="1" applyAlignment="1">
      <alignment/>
    </xf>
    <xf numFmtId="4" fontId="11" fillId="38" borderId="10" xfId="0" applyNumberFormat="1" applyFont="1" applyFill="1" applyBorder="1" applyAlignment="1">
      <alignment/>
    </xf>
    <xf numFmtId="181" fontId="2" fillId="3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6" borderId="10" xfId="0" applyFont="1" applyFill="1" applyBorder="1" applyAlignment="1">
      <alignment horizontal="center" wrapText="1"/>
    </xf>
    <xf numFmtId="0" fontId="1" fillId="39" borderId="15" xfId="0" applyFont="1" applyFill="1" applyBorder="1" applyAlignment="1">
      <alignment horizontal="center" wrapText="1"/>
    </xf>
    <xf numFmtId="174" fontId="10" fillId="39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/>
    </xf>
    <xf numFmtId="17" fontId="10" fillId="12" borderId="10" xfId="0" applyNumberFormat="1" applyFont="1" applyFill="1" applyBorder="1" applyAlignment="1">
      <alignment horizontal="left" wrapText="1"/>
    </xf>
    <xf numFmtId="0" fontId="2" fillId="40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3" borderId="0" xfId="0" applyFont="1" applyFill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2" fillId="12" borderId="0" xfId="0" applyFont="1" applyFill="1" applyAlignment="1">
      <alignment/>
    </xf>
    <xf numFmtId="0" fontId="12" fillId="38" borderId="16" xfId="0" applyNumberFormat="1" applyFont="1" applyFill="1" applyBorder="1" applyAlignment="1">
      <alignment wrapText="1"/>
    </xf>
    <xf numFmtId="2" fontId="1" fillId="38" borderId="14" xfId="0" applyNumberFormat="1" applyFont="1" applyFill="1" applyBorder="1" applyAlignment="1">
      <alignment horizontal="center" vertical="top"/>
    </xf>
    <xf numFmtId="2" fontId="1" fillId="38" borderId="17" xfId="0" applyNumberFormat="1" applyFont="1" applyFill="1" applyBorder="1" applyAlignment="1">
      <alignment horizontal="center" vertical="top"/>
    </xf>
    <xf numFmtId="4" fontId="13" fillId="38" borderId="10" xfId="0" applyNumberFormat="1" applyFont="1" applyFill="1" applyBorder="1" applyAlignment="1">
      <alignment horizontal="center"/>
    </xf>
    <xf numFmtId="2" fontId="8" fillId="38" borderId="13" xfId="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right" vertical="top" wrapText="1"/>
    </xf>
    <xf numFmtId="2" fontId="1" fillId="38" borderId="10" xfId="0" applyNumberFormat="1" applyFont="1" applyFill="1" applyBorder="1" applyAlignment="1">
      <alignment horizontal="center" vertical="top" wrapText="1"/>
    </xf>
    <xf numFmtId="2" fontId="8" fillId="38" borderId="10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8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81" fontId="2" fillId="35" borderId="0" xfId="0" applyNumberFormat="1" applyFont="1" applyFill="1" applyAlignment="1">
      <alignment/>
    </xf>
    <xf numFmtId="181" fontId="0" fillId="0" borderId="16" xfId="0" applyNumberFormat="1" applyBorder="1" applyAlignment="1">
      <alignment horizontal="left" wrapText="1"/>
    </xf>
    <xf numFmtId="181" fontId="0" fillId="0" borderId="18" xfId="0" applyNumberFormat="1" applyBorder="1" applyAlignment="1">
      <alignment horizontal="left" wrapText="1"/>
    </xf>
    <xf numFmtId="181" fontId="0" fillId="0" borderId="15" xfId="0" applyNumberForma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7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174" fontId="1" fillId="44" borderId="16" xfId="0" applyNumberFormat="1" applyFont="1" applyFill="1" applyBorder="1" applyAlignment="1">
      <alignment horizontal="center"/>
    </xf>
    <xf numFmtId="174" fontId="1" fillId="44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45" borderId="10" xfId="0" applyFont="1" applyFill="1" applyBorder="1" applyAlignment="1">
      <alignment horizontal="center" wrapText="1"/>
    </xf>
    <xf numFmtId="0" fontId="0" fillId="44" borderId="15" xfId="0" applyFill="1" applyBorder="1" applyAlignment="1">
      <alignment/>
    </xf>
    <xf numFmtId="174" fontId="10" fillId="38" borderId="16" xfId="0" applyNumberFormat="1" applyFont="1" applyFill="1" applyBorder="1" applyAlignment="1">
      <alignment horizontal="center"/>
    </xf>
    <xf numFmtId="174" fontId="10" fillId="38" borderId="15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50"/>
  <sheetViews>
    <sheetView tabSelected="1" workbookViewId="0" topLeftCell="A16">
      <selection activeCell="E52" sqref="E52"/>
    </sheetView>
  </sheetViews>
  <sheetFormatPr defaultColWidth="9.00390625" defaultRowHeight="12.75"/>
  <cols>
    <col min="4" max="4" width="10.00390625" style="0" customWidth="1"/>
    <col min="15" max="15" width="10.00390625" style="0" bestFit="1" customWidth="1"/>
    <col min="18" max="18" width="9.75390625" style="0" bestFit="1" customWidth="1"/>
  </cols>
  <sheetData>
    <row r="2" spans="1:17" ht="15.75">
      <c r="A2" s="78" t="s">
        <v>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2.75">
      <c r="A4" s="79"/>
      <c r="B4" s="75"/>
      <c r="C4" s="75"/>
      <c r="D4" s="75"/>
      <c r="E4" s="110"/>
      <c r="F4" s="105" t="s">
        <v>28</v>
      </c>
      <c r="G4" s="66"/>
      <c r="H4" s="66"/>
      <c r="I4" s="66"/>
      <c r="J4" s="66"/>
      <c r="K4" s="66"/>
      <c r="L4" s="66"/>
      <c r="M4" s="66"/>
      <c r="N4" s="66"/>
      <c r="O4" s="66"/>
      <c r="P4" s="67"/>
      <c r="Q4" s="1"/>
    </row>
    <row r="5" spans="1:17" ht="12.75">
      <c r="A5" s="12"/>
      <c r="B5" s="111" t="s">
        <v>29</v>
      </c>
      <c r="C5" s="112"/>
      <c r="D5" s="112"/>
      <c r="E5" s="113"/>
      <c r="F5" s="80" t="s">
        <v>5</v>
      </c>
      <c r="G5" s="81"/>
      <c r="H5" s="81"/>
      <c r="I5" s="81"/>
      <c r="J5" s="81"/>
      <c r="K5" s="81"/>
      <c r="L5" s="81"/>
      <c r="M5" s="81"/>
      <c r="N5" s="82" t="s">
        <v>30</v>
      </c>
      <c r="O5" s="83"/>
      <c r="P5" s="86" t="s">
        <v>31</v>
      </c>
      <c r="Q5" s="89" t="s">
        <v>12</v>
      </c>
    </row>
    <row r="6" spans="1:17" ht="12.75">
      <c r="A6" s="13"/>
      <c r="B6" s="76" t="s">
        <v>32</v>
      </c>
      <c r="C6" s="76" t="s">
        <v>7</v>
      </c>
      <c r="D6" s="76" t="s">
        <v>62</v>
      </c>
      <c r="E6" s="94" t="s">
        <v>6</v>
      </c>
      <c r="F6" s="92" t="s">
        <v>33</v>
      </c>
      <c r="G6" s="92" t="s">
        <v>72</v>
      </c>
      <c r="H6" s="92" t="s">
        <v>34</v>
      </c>
      <c r="I6" s="92" t="s">
        <v>35</v>
      </c>
      <c r="J6" s="92" t="s">
        <v>36</v>
      </c>
      <c r="K6" s="92" t="s">
        <v>75</v>
      </c>
      <c r="L6" s="96" t="s">
        <v>37</v>
      </c>
      <c r="M6" s="98"/>
      <c r="N6" s="84"/>
      <c r="O6" s="85"/>
      <c r="P6" s="87"/>
      <c r="Q6" s="90"/>
    </row>
    <row r="7" spans="1:17" ht="84">
      <c r="A7" s="15"/>
      <c r="B7" s="77"/>
      <c r="C7" s="77"/>
      <c r="D7" s="77"/>
      <c r="E7" s="95"/>
      <c r="F7" s="93"/>
      <c r="G7" s="93"/>
      <c r="H7" s="93"/>
      <c r="I7" s="93"/>
      <c r="J7" s="93"/>
      <c r="K7" s="93"/>
      <c r="L7" s="34" t="s">
        <v>63</v>
      </c>
      <c r="M7" s="34" t="s">
        <v>65</v>
      </c>
      <c r="N7" s="14" t="s">
        <v>38</v>
      </c>
      <c r="O7" s="14" t="s">
        <v>39</v>
      </c>
      <c r="P7" s="88"/>
      <c r="Q7" s="91"/>
    </row>
    <row r="8" spans="1:17" ht="12.75">
      <c r="A8" s="51" t="s">
        <v>64</v>
      </c>
      <c r="B8" s="52"/>
      <c r="C8" s="52"/>
      <c r="D8" s="53"/>
      <c r="E8" s="54">
        <v>19</v>
      </c>
      <c r="F8" s="56">
        <v>1.3</v>
      </c>
      <c r="G8" s="56">
        <v>2.16</v>
      </c>
      <c r="H8" s="56">
        <v>3.4</v>
      </c>
      <c r="I8" s="56">
        <v>0.16</v>
      </c>
      <c r="J8" s="56">
        <v>2.38</v>
      </c>
      <c r="K8" s="56">
        <v>3.2</v>
      </c>
      <c r="L8" s="57">
        <v>0</v>
      </c>
      <c r="M8" s="56">
        <v>0.4</v>
      </c>
      <c r="N8" s="58">
        <v>2</v>
      </c>
      <c r="O8" s="58">
        <v>2</v>
      </c>
      <c r="P8" s="55">
        <v>2</v>
      </c>
      <c r="Q8" s="55">
        <f>SUM(F8:P8)</f>
        <v>19</v>
      </c>
    </row>
    <row r="9" spans="1:17" ht="24">
      <c r="A9" s="114" t="s">
        <v>40</v>
      </c>
      <c r="B9" s="115"/>
      <c r="C9" s="115"/>
      <c r="D9" s="116"/>
      <c r="E9" s="17">
        <v>5384.4</v>
      </c>
      <c r="F9" s="96" t="s">
        <v>41</v>
      </c>
      <c r="G9" s="97"/>
      <c r="H9" s="97"/>
      <c r="I9" s="97"/>
      <c r="J9" s="97"/>
      <c r="K9" s="97"/>
      <c r="L9" s="97"/>
      <c r="M9" s="98"/>
      <c r="N9" s="99" t="s">
        <v>42</v>
      </c>
      <c r="O9" s="100"/>
      <c r="P9" s="16" t="s">
        <v>43</v>
      </c>
      <c r="Q9" s="16"/>
    </row>
    <row r="10" spans="1:17" ht="12.75">
      <c r="A10" s="101" t="s">
        <v>44</v>
      </c>
      <c r="B10" s="102"/>
      <c r="C10" s="102"/>
      <c r="D10" s="102"/>
      <c r="E10" s="103"/>
      <c r="F10" s="18">
        <v>6999.719999999999</v>
      </c>
      <c r="G10" s="18">
        <v>11630.304</v>
      </c>
      <c r="H10" s="18">
        <v>18306.96</v>
      </c>
      <c r="I10" s="18">
        <v>861.5039999999999</v>
      </c>
      <c r="J10" s="18">
        <v>12812.057999999999</v>
      </c>
      <c r="K10" s="18">
        <v>17230.079999999998</v>
      </c>
      <c r="L10" s="18">
        <v>0</v>
      </c>
      <c r="M10" s="18">
        <v>2153.7599999999998</v>
      </c>
      <c r="N10" s="18">
        <v>10768.8</v>
      </c>
      <c r="O10" s="18">
        <v>10768.8</v>
      </c>
      <c r="P10" s="18">
        <v>10768.8</v>
      </c>
      <c r="Q10" s="18">
        <f>F10+G10+H10+I10+J10+K10+L10+M10+N10+O10+P10</f>
        <v>102300.786</v>
      </c>
    </row>
    <row r="11" spans="1:17" ht="12.75">
      <c r="A11" s="117" t="s">
        <v>45</v>
      </c>
      <c r="B11" s="117"/>
      <c r="C11" s="117"/>
      <c r="D11" s="117"/>
      <c r="E11" s="118"/>
      <c r="F11" s="104" t="s">
        <v>46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</row>
    <row r="12" spans="1:17" ht="12.75">
      <c r="A12" s="119" t="s">
        <v>47</v>
      </c>
      <c r="B12" s="119"/>
      <c r="C12" s="119"/>
      <c r="D12" s="120"/>
      <c r="E12" s="40">
        <v>-450538.55799999926</v>
      </c>
      <c r="F12" s="59"/>
      <c r="G12" s="60"/>
      <c r="H12" s="19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2.75">
      <c r="A13" s="35"/>
      <c r="B13" s="123" t="s">
        <v>61</v>
      </c>
      <c r="C13" s="123"/>
      <c r="D13" s="36" t="s">
        <v>45</v>
      </c>
      <c r="E13" s="41" t="s">
        <v>21</v>
      </c>
      <c r="F13" s="59"/>
      <c r="G13" s="60"/>
      <c r="H13" s="19"/>
      <c r="I13" s="60"/>
      <c r="J13" s="60"/>
      <c r="K13" s="60"/>
      <c r="L13" s="60"/>
      <c r="M13" s="60"/>
      <c r="N13" s="60"/>
      <c r="O13" s="60"/>
      <c r="P13" s="60"/>
      <c r="Q13" s="61"/>
    </row>
    <row r="14" spans="1:18" ht="12.75">
      <c r="A14" s="20" t="s">
        <v>48</v>
      </c>
      <c r="B14" s="107">
        <v>111253.56</v>
      </c>
      <c r="C14" s="124"/>
      <c r="D14" s="37">
        <v>95611.1</v>
      </c>
      <c r="E14" s="38"/>
      <c r="F14" s="21">
        <v>6999.719999999999</v>
      </c>
      <c r="G14" s="21">
        <v>12256.284</v>
      </c>
      <c r="H14" s="22">
        <v>18306.96</v>
      </c>
      <c r="I14" s="21">
        <v>4200</v>
      </c>
      <c r="J14" s="21">
        <v>12812.057999999999</v>
      </c>
      <c r="K14" s="21">
        <v>17230.079999999998</v>
      </c>
      <c r="L14" s="21">
        <f>13145.58+3180.47</f>
        <v>16326.05</v>
      </c>
      <c r="M14" s="21">
        <v>0</v>
      </c>
      <c r="N14" s="39">
        <v>9594</v>
      </c>
      <c r="O14" s="39">
        <v>597</v>
      </c>
      <c r="P14" s="21">
        <v>10768.8</v>
      </c>
      <c r="Q14" s="23">
        <f aca="true" t="shared" si="0" ref="Q14:Q25">SUM(F14:P14)</f>
        <v>109090.952</v>
      </c>
      <c r="R14" s="4"/>
    </row>
    <row r="15" spans="1:18" ht="12.75">
      <c r="A15" s="20" t="s">
        <v>49</v>
      </c>
      <c r="B15" s="107">
        <v>113792.28</v>
      </c>
      <c r="C15" s="108"/>
      <c r="D15" s="37">
        <v>97316.05</v>
      </c>
      <c r="E15" s="38"/>
      <c r="F15" s="21">
        <v>6999.719999999999</v>
      </c>
      <c r="G15" s="21">
        <v>12256.284</v>
      </c>
      <c r="H15" s="22">
        <v>18306.96</v>
      </c>
      <c r="I15" s="21">
        <v>4200</v>
      </c>
      <c r="J15" s="21">
        <v>12812.057999999999</v>
      </c>
      <c r="K15" s="21">
        <v>17230.079999999998</v>
      </c>
      <c r="L15" s="21">
        <f>3860.21+188.43</f>
        <v>4048.64</v>
      </c>
      <c r="M15" s="21">
        <v>0</v>
      </c>
      <c r="N15" s="39">
        <f>2121+576</f>
        <v>2697</v>
      </c>
      <c r="O15" s="39">
        <v>0</v>
      </c>
      <c r="P15" s="21">
        <v>10768.8</v>
      </c>
      <c r="Q15" s="23">
        <f t="shared" si="0"/>
        <v>89319.542</v>
      </c>
      <c r="R15" s="4"/>
    </row>
    <row r="16" spans="1:18" ht="12.75">
      <c r="A16" s="20" t="s">
        <v>1</v>
      </c>
      <c r="B16" s="107">
        <v>101514.62</v>
      </c>
      <c r="C16" s="108"/>
      <c r="D16" s="37">
        <f>107720.99+400</f>
        <v>108120.99</v>
      </c>
      <c r="E16" s="38"/>
      <c r="F16" s="21">
        <v>6999.719999999999</v>
      </c>
      <c r="G16" s="21">
        <v>12256.284</v>
      </c>
      <c r="H16" s="22">
        <v>18306.96</v>
      </c>
      <c r="I16" s="21">
        <v>4200</v>
      </c>
      <c r="J16" s="21">
        <v>12812.057999999999</v>
      </c>
      <c r="K16" s="21">
        <v>17230.079999999998</v>
      </c>
      <c r="L16" s="21">
        <f>22430.95+10136.23212</f>
        <v>32567.18212</v>
      </c>
      <c r="M16" s="21">
        <v>0</v>
      </c>
      <c r="N16" s="39">
        <v>0</v>
      </c>
      <c r="O16" s="39">
        <v>0</v>
      </c>
      <c r="P16" s="21">
        <v>10768.8</v>
      </c>
      <c r="Q16" s="23">
        <f t="shared" si="0"/>
        <v>115141.08412</v>
      </c>
      <c r="R16" s="4"/>
    </row>
    <row r="17" spans="1:18" ht="12.75">
      <c r="A17" s="20" t="s">
        <v>50</v>
      </c>
      <c r="B17" s="107">
        <v>130033.8</v>
      </c>
      <c r="C17" s="108"/>
      <c r="D17" s="37">
        <v>138771.87</v>
      </c>
      <c r="E17" s="38"/>
      <c r="F17" s="21">
        <v>6999.719999999999</v>
      </c>
      <c r="G17" s="21">
        <v>12256.284</v>
      </c>
      <c r="H17" s="22">
        <v>18306.96</v>
      </c>
      <c r="I17" s="21">
        <v>4200</v>
      </c>
      <c r="J17" s="21">
        <v>12812.057999999999</v>
      </c>
      <c r="K17" s="21">
        <v>17230.079999999998</v>
      </c>
      <c r="L17" s="21">
        <f>11476.3+2163.10788</f>
        <v>13639.407879999999</v>
      </c>
      <c r="M17" s="21">
        <v>0</v>
      </c>
      <c r="N17" s="39">
        <v>0</v>
      </c>
      <c r="O17" s="39">
        <v>0</v>
      </c>
      <c r="P17" s="21">
        <v>10768.8</v>
      </c>
      <c r="Q17" s="23">
        <f t="shared" si="0"/>
        <v>96213.30988</v>
      </c>
      <c r="R17" s="4"/>
    </row>
    <row r="18" spans="1:17" ht="12.75">
      <c r="A18" s="20" t="s">
        <v>2</v>
      </c>
      <c r="B18" s="107">
        <v>111105.32</v>
      </c>
      <c r="C18" s="108"/>
      <c r="D18" s="37">
        <v>116025.39</v>
      </c>
      <c r="E18" s="38"/>
      <c r="F18" s="21">
        <v>6999.719999999999</v>
      </c>
      <c r="G18" s="21">
        <v>12256.284</v>
      </c>
      <c r="H18" s="22">
        <v>18306.96</v>
      </c>
      <c r="I18" s="21">
        <v>0</v>
      </c>
      <c r="J18" s="21">
        <v>12812.057999999999</v>
      </c>
      <c r="K18" s="21">
        <v>17230.079999999998</v>
      </c>
      <c r="L18" s="21">
        <f>834.64+4510.9</f>
        <v>5345.54</v>
      </c>
      <c r="M18" s="21">
        <v>2000</v>
      </c>
      <c r="N18" s="39">
        <v>0</v>
      </c>
      <c r="O18" s="39">
        <v>36860</v>
      </c>
      <c r="P18" s="21">
        <v>10768.8</v>
      </c>
      <c r="Q18" s="23">
        <f t="shared" si="0"/>
        <v>122579.442</v>
      </c>
    </row>
    <row r="19" spans="1:17" ht="12.75">
      <c r="A19" s="20" t="s">
        <v>3</v>
      </c>
      <c r="B19" s="107">
        <v>102812.02</v>
      </c>
      <c r="C19" s="108"/>
      <c r="D19" s="37">
        <v>94776.45</v>
      </c>
      <c r="E19" s="38"/>
      <c r="F19" s="21">
        <v>6999.719999999999</v>
      </c>
      <c r="G19" s="21">
        <v>12256.284</v>
      </c>
      <c r="H19" s="22">
        <v>18306.96</v>
      </c>
      <c r="I19" s="21">
        <v>0</v>
      </c>
      <c r="J19" s="21">
        <v>12812.057999999999</v>
      </c>
      <c r="K19" s="21">
        <v>17230.079999999998</v>
      </c>
      <c r="L19" s="21">
        <f>21074.66+5321.72</f>
        <v>26396.38</v>
      </c>
      <c r="M19" s="21">
        <f>4500+51000+18560.1</f>
        <v>74060.1</v>
      </c>
      <c r="N19" s="39">
        <v>0</v>
      </c>
      <c r="O19" s="39">
        <v>0</v>
      </c>
      <c r="P19" s="21">
        <v>10768.8</v>
      </c>
      <c r="Q19" s="23">
        <f t="shared" si="0"/>
        <v>178830.38199999998</v>
      </c>
    </row>
    <row r="20" spans="1:17" ht="12.75">
      <c r="A20" s="20" t="s">
        <v>4</v>
      </c>
      <c r="B20" s="107">
        <v>123862.64</v>
      </c>
      <c r="C20" s="108"/>
      <c r="D20" s="37">
        <v>93425.44</v>
      </c>
      <c r="E20" s="38"/>
      <c r="F20" s="21">
        <v>6999.719999999999</v>
      </c>
      <c r="G20" s="21">
        <v>12256.284</v>
      </c>
      <c r="H20" s="22">
        <v>18306.96</v>
      </c>
      <c r="I20" s="21">
        <v>0</v>
      </c>
      <c r="J20" s="21">
        <v>12812.057999999999</v>
      </c>
      <c r="K20" s="21">
        <v>17230.079999999998</v>
      </c>
      <c r="L20" s="21">
        <f>8346.4+5645.11727</f>
        <v>13991.51727</v>
      </c>
      <c r="M20" s="21">
        <f>3600+20553</f>
        <v>24153</v>
      </c>
      <c r="N20" s="39">
        <v>30285</v>
      </c>
      <c r="O20" s="39">
        <v>0</v>
      </c>
      <c r="P20" s="21">
        <v>10768.8</v>
      </c>
      <c r="Q20" s="23">
        <f t="shared" si="0"/>
        <v>146803.41926999998</v>
      </c>
    </row>
    <row r="21" spans="1:17" ht="12.75">
      <c r="A21" s="20" t="s">
        <v>15</v>
      </c>
      <c r="B21" s="107">
        <v>111459.35</v>
      </c>
      <c r="C21" s="108"/>
      <c r="D21" s="37">
        <f>120204.97+400</f>
        <v>120604.97</v>
      </c>
      <c r="E21" s="38"/>
      <c r="F21" s="21">
        <v>6999.719999999999</v>
      </c>
      <c r="G21" s="21">
        <v>12256.284</v>
      </c>
      <c r="H21" s="22">
        <v>18306.96</v>
      </c>
      <c r="I21" s="21">
        <v>0</v>
      </c>
      <c r="J21" s="21">
        <v>12812.057999999999</v>
      </c>
      <c r="K21" s="21">
        <v>17230.079999999998</v>
      </c>
      <c r="L21" s="21">
        <f>12102.28+2445.95273</f>
        <v>14548.23273</v>
      </c>
      <c r="M21" s="21">
        <f>9600+9593.53+4200</f>
        <v>23393.53</v>
      </c>
      <c r="N21" s="39">
        <f>4641+598+12631</f>
        <v>17870</v>
      </c>
      <c r="O21" s="39">
        <v>5131</v>
      </c>
      <c r="P21" s="21">
        <v>10768.8</v>
      </c>
      <c r="Q21" s="23">
        <f t="shared" si="0"/>
        <v>139316.66473</v>
      </c>
    </row>
    <row r="22" spans="1:17" ht="12.75">
      <c r="A22" s="20" t="s">
        <v>51</v>
      </c>
      <c r="B22" s="107">
        <v>112016</v>
      </c>
      <c r="C22" s="108"/>
      <c r="D22" s="37">
        <v>102750.76</v>
      </c>
      <c r="E22" s="38"/>
      <c r="F22" s="21">
        <v>6999.719999999999</v>
      </c>
      <c r="G22" s="21">
        <v>12256.284</v>
      </c>
      <c r="H22" s="22">
        <v>18306.96</v>
      </c>
      <c r="I22" s="21">
        <v>0</v>
      </c>
      <c r="J22" s="21">
        <v>12812.057999999999</v>
      </c>
      <c r="K22" s="21">
        <v>17230.079999999998</v>
      </c>
      <c r="L22" s="21">
        <f>5738.15+5165.71709</f>
        <v>10903.86709</v>
      </c>
      <c r="M22" s="21">
        <v>21100</v>
      </c>
      <c r="N22" s="39">
        <v>2000</v>
      </c>
      <c r="O22" s="39">
        <v>0</v>
      </c>
      <c r="P22" s="21">
        <v>10768.8</v>
      </c>
      <c r="Q22" s="23">
        <f t="shared" si="0"/>
        <v>112377.76909</v>
      </c>
    </row>
    <row r="23" spans="1:17" ht="12.75">
      <c r="A23" s="20" t="s">
        <v>52</v>
      </c>
      <c r="B23" s="107">
        <v>108372.24</v>
      </c>
      <c r="C23" s="108"/>
      <c r="D23" s="37">
        <v>108388.69</v>
      </c>
      <c r="E23" s="38"/>
      <c r="F23" s="21">
        <v>6999.719999999999</v>
      </c>
      <c r="G23" s="21">
        <v>12256.284</v>
      </c>
      <c r="H23" s="22">
        <v>18306.96</v>
      </c>
      <c r="I23" s="21">
        <v>4200</v>
      </c>
      <c r="J23" s="21">
        <v>12812.057999999999</v>
      </c>
      <c r="K23" s="21">
        <v>17230.079999999998</v>
      </c>
      <c r="L23" s="21">
        <f>9807.02+5346.39291</f>
        <v>15153.41291</v>
      </c>
      <c r="M23" s="21">
        <f>4163.3+5000+5000</f>
        <v>14163.3</v>
      </c>
      <c r="N23" s="39">
        <f>14751+26305</f>
        <v>41056</v>
      </c>
      <c r="O23" s="39">
        <v>0</v>
      </c>
      <c r="P23" s="21">
        <v>10768.8</v>
      </c>
      <c r="Q23" s="23">
        <f t="shared" si="0"/>
        <v>152946.61491</v>
      </c>
    </row>
    <row r="24" spans="1:17" ht="12.75">
      <c r="A24" s="20" t="s">
        <v>53</v>
      </c>
      <c r="B24" s="107">
        <v>112587.52</v>
      </c>
      <c r="C24" s="108"/>
      <c r="D24" s="37">
        <f>103906.48+400</f>
        <v>104306.48</v>
      </c>
      <c r="E24" s="38"/>
      <c r="F24" s="21">
        <v>6999.719999999999</v>
      </c>
      <c r="G24" s="21">
        <v>12256.284</v>
      </c>
      <c r="H24" s="22">
        <v>18306.96</v>
      </c>
      <c r="I24" s="21">
        <v>4200</v>
      </c>
      <c r="J24" s="21">
        <v>12812.057999999999</v>
      </c>
      <c r="K24" s="21">
        <v>17230.079999999998</v>
      </c>
      <c r="L24" s="21">
        <v>2195.41506</v>
      </c>
      <c r="M24" s="21">
        <f>2900+25000</f>
        <v>27900</v>
      </c>
      <c r="N24" s="39">
        <v>1163</v>
      </c>
      <c r="O24" s="39">
        <v>0</v>
      </c>
      <c r="P24" s="21">
        <v>10768.8</v>
      </c>
      <c r="Q24" s="23">
        <f t="shared" si="0"/>
        <v>113832.31706</v>
      </c>
    </row>
    <row r="25" spans="1:17" ht="12.75">
      <c r="A25" s="20" t="s">
        <v>54</v>
      </c>
      <c r="B25" s="107">
        <v>99629.24</v>
      </c>
      <c r="C25" s="108"/>
      <c r="D25" s="37">
        <v>109030.55</v>
      </c>
      <c r="E25" s="38"/>
      <c r="F25" s="21">
        <v>6999.719999999999</v>
      </c>
      <c r="G25" s="21">
        <v>12256.284</v>
      </c>
      <c r="H25" s="22">
        <v>18306.96</v>
      </c>
      <c r="I25" s="21">
        <v>4200</v>
      </c>
      <c r="J25" s="21">
        <v>12812.057999999999</v>
      </c>
      <c r="K25" s="21">
        <v>17230.079999999998</v>
      </c>
      <c r="L25" s="21">
        <f>16901.46+4916.0245</f>
        <v>21817.4845</v>
      </c>
      <c r="M25" s="21">
        <v>3065.96</v>
      </c>
      <c r="N25" s="39">
        <v>0</v>
      </c>
      <c r="O25" s="39">
        <v>36860</v>
      </c>
      <c r="P25" s="21">
        <v>10768.8</v>
      </c>
      <c r="Q25" s="23">
        <f t="shared" si="0"/>
        <v>144317.34649999999</v>
      </c>
    </row>
    <row r="26" spans="1:17" ht="12.75">
      <c r="A26" s="42" t="s">
        <v>79</v>
      </c>
      <c r="B26" s="107">
        <v>0</v>
      </c>
      <c r="C26" s="108"/>
      <c r="D26" s="37">
        <f>1800+1800+1800+1800</f>
        <v>7200</v>
      </c>
      <c r="E26" s="28"/>
      <c r="F26" s="21"/>
      <c r="G26" s="21"/>
      <c r="H26" s="21"/>
      <c r="I26" s="21"/>
      <c r="J26" s="21"/>
      <c r="K26" s="21"/>
      <c r="L26" s="21"/>
      <c r="M26" s="21"/>
      <c r="N26" s="39"/>
      <c r="O26" s="39"/>
      <c r="P26" s="21"/>
      <c r="Q26" s="23"/>
    </row>
    <row r="27" spans="1:17" ht="12.75">
      <c r="A27" s="24" t="s">
        <v>25</v>
      </c>
      <c r="B27" s="107">
        <v>0</v>
      </c>
      <c r="C27" s="108"/>
      <c r="D27" s="37">
        <f>4252.2+4252+4252.2+4252.2</f>
        <v>17008.600000000002</v>
      </c>
      <c r="E27" s="28"/>
      <c r="F27" s="21"/>
      <c r="G27" s="21"/>
      <c r="H27" s="21"/>
      <c r="I27" s="21"/>
      <c r="J27" s="21"/>
      <c r="K27" s="21"/>
      <c r="L27" s="21"/>
      <c r="M27" s="21"/>
      <c r="N27" s="39"/>
      <c r="O27" s="39"/>
      <c r="P27" s="21"/>
      <c r="Q27" s="23"/>
    </row>
    <row r="28" spans="1:17" ht="24">
      <c r="A28" s="24" t="s">
        <v>80</v>
      </c>
      <c r="B28" s="107">
        <v>0</v>
      </c>
      <c r="C28" s="108"/>
      <c r="D28" s="37">
        <v>0</v>
      </c>
      <c r="E28" s="28"/>
      <c r="F28" s="21"/>
      <c r="G28" s="21"/>
      <c r="H28" s="21"/>
      <c r="I28" s="21"/>
      <c r="J28" s="21"/>
      <c r="K28" s="21"/>
      <c r="L28" s="21"/>
      <c r="M28" s="21"/>
      <c r="N28" s="39"/>
      <c r="O28" s="39"/>
      <c r="P28" s="21"/>
      <c r="Q28" s="23"/>
    </row>
    <row r="29" spans="1:17" ht="19.5">
      <c r="A29" s="42" t="s">
        <v>81</v>
      </c>
      <c r="B29" s="107">
        <v>0</v>
      </c>
      <c r="C29" s="108"/>
      <c r="D29" s="37">
        <f>2525.6+3788.4+1262.8+2525.6+5051.2</f>
        <v>15153.599999999999</v>
      </c>
      <c r="E29" s="28"/>
      <c r="F29" s="21"/>
      <c r="G29" s="21"/>
      <c r="H29" s="21"/>
      <c r="I29" s="21"/>
      <c r="J29" s="21"/>
      <c r="K29" s="21"/>
      <c r="L29" s="21"/>
      <c r="M29" s="21"/>
      <c r="N29" s="39"/>
      <c r="O29" s="39"/>
      <c r="P29" s="21"/>
      <c r="Q29" s="23"/>
    </row>
    <row r="30" spans="1:17" ht="12.75">
      <c r="A30" s="25" t="s">
        <v>6</v>
      </c>
      <c r="B30" s="125">
        <f>SUM(B14:B29)</f>
        <v>1338438.59</v>
      </c>
      <c r="C30" s="126"/>
      <c r="D30" s="30">
        <f>SUM(D14:D29)</f>
        <v>1328490.9400000002</v>
      </c>
      <c r="E30" s="30"/>
      <c r="F30" s="30">
        <f aca="true" t="shared" si="1" ref="F30:Q30">SUM(F14:F29)</f>
        <v>83996.64</v>
      </c>
      <c r="G30" s="30">
        <f t="shared" si="1"/>
        <v>147075.408</v>
      </c>
      <c r="H30" s="30">
        <f t="shared" si="1"/>
        <v>219683.51999999993</v>
      </c>
      <c r="I30" s="30">
        <f t="shared" si="1"/>
        <v>29400</v>
      </c>
      <c r="J30" s="30">
        <f t="shared" si="1"/>
        <v>153744.696</v>
      </c>
      <c r="K30" s="30">
        <f t="shared" si="1"/>
        <v>206760.95999999993</v>
      </c>
      <c r="L30" s="30">
        <f t="shared" si="1"/>
        <v>176933.12955999997</v>
      </c>
      <c r="M30" s="30">
        <f t="shared" si="1"/>
        <v>189835.88999999998</v>
      </c>
      <c r="N30" s="30">
        <f t="shared" si="1"/>
        <v>104665</v>
      </c>
      <c r="O30" s="30">
        <f t="shared" si="1"/>
        <v>79448</v>
      </c>
      <c r="P30" s="30">
        <f t="shared" si="1"/>
        <v>129225.60000000002</v>
      </c>
      <c r="Q30" s="31">
        <f t="shared" si="1"/>
        <v>1520768.84356</v>
      </c>
    </row>
    <row r="31" spans="1:17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9" t="s">
        <v>55</v>
      </c>
      <c r="P31" s="106">
        <f>SUM(E12+D30-Q30)</f>
        <v>-642816.461559999</v>
      </c>
      <c r="Q31" s="106"/>
    </row>
    <row r="32" spans="1:3" ht="12.75">
      <c r="A32" t="s">
        <v>2</v>
      </c>
      <c r="B32">
        <v>2000</v>
      </c>
      <c r="C32" t="s">
        <v>104</v>
      </c>
    </row>
    <row r="33" spans="1:3" ht="12.75">
      <c r="A33" t="s">
        <v>3</v>
      </c>
      <c r="B33">
        <v>4500</v>
      </c>
      <c r="C33" t="s">
        <v>105</v>
      </c>
    </row>
    <row r="34" spans="2:16" ht="12.75">
      <c r="B34">
        <v>51000</v>
      </c>
      <c r="C34" t="s">
        <v>78</v>
      </c>
      <c r="I34" s="44" t="s">
        <v>0</v>
      </c>
      <c r="J34" s="44">
        <v>13145.580000000002</v>
      </c>
      <c r="K34" s="44" t="s">
        <v>68</v>
      </c>
      <c r="L34" s="44">
        <v>3180.47</v>
      </c>
      <c r="M34" s="44" t="s">
        <v>67</v>
      </c>
      <c r="N34" s="4"/>
      <c r="O34" s="48"/>
      <c r="P34" s="4"/>
    </row>
    <row r="35" spans="2:15" ht="12.75">
      <c r="B35">
        <v>18560.1</v>
      </c>
      <c r="C35" t="s">
        <v>56</v>
      </c>
      <c r="I35" s="44" t="s">
        <v>14</v>
      </c>
      <c r="J35" s="44">
        <v>3860.21</v>
      </c>
      <c r="K35" s="44" t="s">
        <v>68</v>
      </c>
      <c r="L35" s="44">
        <v>188.43</v>
      </c>
      <c r="M35" s="44" t="s">
        <v>67</v>
      </c>
      <c r="N35" s="4"/>
      <c r="O35" s="4"/>
    </row>
    <row r="36" spans="1:16" ht="12.75">
      <c r="A36" t="s">
        <v>4</v>
      </c>
      <c r="B36">
        <v>3600</v>
      </c>
      <c r="C36" t="s">
        <v>106</v>
      </c>
      <c r="I36" s="44" t="s">
        <v>1</v>
      </c>
      <c r="J36" s="44">
        <v>22430.95</v>
      </c>
      <c r="K36" s="44" t="s">
        <v>68</v>
      </c>
      <c r="L36" s="44">
        <v>10136.23212</v>
      </c>
      <c r="M36" s="44" t="s">
        <v>67</v>
      </c>
      <c r="N36" s="4"/>
      <c r="O36" s="4"/>
      <c r="P36" s="4"/>
    </row>
    <row r="37" spans="2:15" ht="12.75">
      <c r="B37">
        <v>20553</v>
      </c>
      <c r="C37" t="s">
        <v>56</v>
      </c>
      <c r="I37" s="44" t="s">
        <v>8</v>
      </c>
      <c r="J37" s="44">
        <v>11476.3</v>
      </c>
      <c r="K37" s="44" t="s">
        <v>68</v>
      </c>
      <c r="L37" s="44">
        <v>2163.10788</v>
      </c>
      <c r="M37" s="44" t="s">
        <v>67</v>
      </c>
      <c r="N37" s="4"/>
      <c r="O37" s="4"/>
    </row>
    <row r="38" spans="1:14" ht="12.75">
      <c r="A38" t="s">
        <v>15</v>
      </c>
      <c r="B38">
        <v>3600</v>
      </c>
      <c r="C38" t="s">
        <v>107</v>
      </c>
      <c r="I38" s="44" t="s">
        <v>2</v>
      </c>
      <c r="J38" s="44">
        <v>834.64</v>
      </c>
      <c r="K38" s="44" t="s">
        <v>68</v>
      </c>
      <c r="L38" s="44">
        <v>4510.9</v>
      </c>
      <c r="M38" s="44" t="s">
        <v>67</v>
      </c>
      <c r="N38" s="4"/>
    </row>
    <row r="39" spans="2:14" ht="12.75">
      <c r="B39">
        <v>6000</v>
      </c>
      <c r="C39" t="s">
        <v>108</v>
      </c>
      <c r="I39" s="44" t="s">
        <v>3</v>
      </c>
      <c r="J39" s="44">
        <v>21074.66</v>
      </c>
      <c r="K39" s="44" t="s">
        <v>68</v>
      </c>
      <c r="L39" s="44">
        <v>5321.72</v>
      </c>
      <c r="M39" s="44" t="s">
        <v>67</v>
      </c>
      <c r="N39" s="4"/>
    </row>
    <row r="40" spans="2:14" ht="12.75">
      <c r="B40">
        <v>9593.53</v>
      </c>
      <c r="C40" t="s">
        <v>26</v>
      </c>
      <c r="I40" s="44" t="s">
        <v>4</v>
      </c>
      <c r="J40" s="44">
        <v>8346.4</v>
      </c>
      <c r="K40" s="44" t="s">
        <v>68</v>
      </c>
      <c r="L40" s="44">
        <v>5645.11727</v>
      </c>
      <c r="M40" s="44" t="s">
        <v>67</v>
      </c>
      <c r="N40" s="4"/>
    </row>
    <row r="41" spans="2:14" ht="12.75">
      <c r="B41">
        <v>4200</v>
      </c>
      <c r="C41" t="s">
        <v>95</v>
      </c>
      <c r="I41" s="44" t="s">
        <v>15</v>
      </c>
      <c r="J41" s="44">
        <v>12102.279999999999</v>
      </c>
      <c r="K41" s="44" t="s">
        <v>68</v>
      </c>
      <c r="L41" s="44">
        <v>2445.95273</v>
      </c>
      <c r="M41" s="44" t="s">
        <v>67</v>
      </c>
      <c r="N41" s="4"/>
    </row>
    <row r="42" spans="1:14" ht="12.75">
      <c r="A42" t="s">
        <v>16</v>
      </c>
      <c r="B42">
        <v>19500</v>
      </c>
      <c r="C42" t="s">
        <v>119</v>
      </c>
      <c r="I42" s="44" t="s">
        <v>16</v>
      </c>
      <c r="J42" s="44">
        <v>5738.15</v>
      </c>
      <c r="K42" s="44" t="s">
        <v>68</v>
      </c>
      <c r="L42" s="44">
        <v>5165.71709</v>
      </c>
      <c r="M42" s="44" t="s">
        <v>67</v>
      </c>
      <c r="N42" s="4"/>
    </row>
    <row r="43" spans="2:14" ht="12.75">
      <c r="B43">
        <v>1600</v>
      </c>
      <c r="C43" t="s">
        <v>120</v>
      </c>
      <c r="I43" s="44" t="s">
        <v>17</v>
      </c>
      <c r="J43" s="44">
        <v>9807.02</v>
      </c>
      <c r="K43" s="44" t="s">
        <v>68</v>
      </c>
      <c r="L43" s="44">
        <v>5346.39291</v>
      </c>
      <c r="M43" s="44" t="s">
        <v>67</v>
      </c>
      <c r="N43" s="4"/>
    </row>
    <row r="44" spans="1:13" ht="12.75">
      <c r="A44" t="s">
        <v>17</v>
      </c>
      <c r="B44">
        <v>4163.3</v>
      </c>
      <c r="C44" t="s">
        <v>121</v>
      </c>
      <c r="I44" s="44" t="s">
        <v>18</v>
      </c>
      <c r="J44" s="44">
        <v>0</v>
      </c>
      <c r="K44" s="44" t="s">
        <v>68</v>
      </c>
      <c r="L44" s="44">
        <v>2195.41506</v>
      </c>
      <c r="M44" s="44" t="s">
        <v>67</v>
      </c>
    </row>
    <row r="45" spans="2:13" ht="12.75">
      <c r="B45">
        <v>5000</v>
      </c>
      <c r="C45" t="s">
        <v>122</v>
      </c>
      <c r="I45" s="44" t="s">
        <v>19</v>
      </c>
      <c r="J45" s="44">
        <v>16901.46</v>
      </c>
      <c r="K45" s="44" t="s">
        <v>68</v>
      </c>
      <c r="L45" s="44">
        <v>4916.0245</v>
      </c>
      <c r="M45" s="44" t="s">
        <v>67</v>
      </c>
    </row>
    <row r="46" spans="2:15" ht="12.75">
      <c r="B46">
        <v>5000</v>
      </c>
      <c r="C46" t="s">
        <v>123</v>
      </c>
      <c r="J46" s="48"/>
      <c r="L46" s="48"/>
      <c r="O46" s="49"/>
    </row>
    <row r="47" spans="1:3" ht="12.75">
      <c r="A47" t="s">
        <v>18</v>
      </c>
      <c r="B47">
        <v>900</v>
      </c>
      <c r="C47" t="s">
        <v>126</v>
      </c>
    </row>
    <row r="48" spans="2:3" ht="12.75">
      <c r="B48">
        <v>2000</v>
      </c>
      <c r="C48" t="s">
        <v>23</v>
      </c>
    </row>
    <row r="49" spans="2:3" ht="12.75">
      <c r="B49">
        <v>25000</v>
      </c>
      <c r="C49" t="s">
        <v>127</v>
      </c>
    </row>
    <row r="50" spans="1:3" ht="12.75">
      <c r="A50" t="s">
        <v>19</v>
      </c>
      <c r="B50">
        <v>3065.96</v>
      </c>
      <c r="C50" t="s">
        <v>129</v>
      </c>
    </row>
  </sheetData>
  <sheetProtection/>
  <mergeCells count="46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P31:Q31"/>
  </mergeCells>
  <printOptions/>
  <pageMargins left="0.2970833333333333" right="0.1725" top="0.75" bottom="0.14375" header="0.3" footer="0.3"/>
  <pageSetup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59"/>
  <sheetViews>
    <sheetView workbookViewId="0" topLeftCell="A1">
      <selection activeCell="C76" sqref="C76"/>
    </sheetView>
  </sheetViews>
  <sheetFormatPr defaultColWidth="9.00390625" defaultRowHeight="12.75"/>
  <cols>
    <col min="8" max="8" width="6.25390625" style="0" customWidth="1"/>
    <col min="9" max="9" width="6.375" style="0" customWidth="1"/>
    <col min="13" max="13" width="4.00390625" style="0" customWidth="1"/>
  </cols>
  <sheetData>
    <row r="3" spans="1:17" ht="12.7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38.25">
      <c r="A4" s="72" t="s">
        <v>9</v>
      </c>
      <c r="B4" s="73"/>
      <c r="C4" s="74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1" t="s">
        <v>10</v>
      </c>
      <c r="P4" s="1" t="s">
        <v>11</v>
      </c>
      <c r="Q4" s="2" t="s">
        <v>20</v>
      </c>
    </row>
    <row r="5" spans="1:17" ht="38.25">
      <c r="A5" s="68" t="s">
        <v>0</v>
      </c>
      <c r="B5" s="69"/>
      <c r="C5" s="70"/>
      <c r="D5" s="63" t="s">
        <v>100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2" t="s">
        <v>83</v>
      </c>
      <c r="P5" s="3">
        <v>0.01</v>
      </c>
      <c r="Q5" s="2" t="s">
        <v>99</v>
      </c>
    </row>
    <row r="6" spans="1:17" ht="12.75">
      <c r="A6" s="50" t="s">
        <v>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 t="s">
        <v>13</v>
      </c>
      <c r="Q6" s="50">
        <v>0.597</v>
      </c>
    </row>
    <row r="7" spans="1:17" ht="38.25">
      <c r="A7" s="68" t="s">
        <v>0</v>
      </c>
      <c r="B7" s="69"/>
      <c r="C7" s="70"/>
      <c r="D7" s="63" t="s">
        <v>92</v>
      </c>
      <c r="E7" s="64"/>
      <c r="F7" s="64"/>
      <c r="G7" s="64"/>
      <c r="H7" s="64"/>
      <c r="I7" s="64"/>
      <c r="J7" s="64"/>
      <c r="K7" s="64"/>
      <c r="L7" s="64"/>
      <c r="M7" s="64"/>
      <c r="N7" s="65"/>
      <c r="O7" s="2" t="s">
        <v>93</v>
      </c>
      <c r="P7" s="3">
        <v>1</v>
      </c>
      <c r="Q7" s="2" t="s">
        <v>101</v>
      </c>
    </row>
    <row r="8" spans="1:17" ht="12.7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 t="s">
        <v>13</v>
      </c>
      <c r="Q8" s="50">
        <v>9.594</v>
      </c>
    </row>
    <row r="9" spans="1:17" ht="76.5">
      <c r="A9" s="68" t="s">
        <v>14</v>
      </c>
      <c r="B9" s="69"/>
      <c r="C9" s="70"/>
      <c r="D9" s="63" t="s">
        <v>69</v>
      </c>
      <c r="E9" s="64"/>
      <c r="F9" s="64"/>
      <c r="G9" s="64"/>
      <c r="H9" s="64"/>
      <c r="I9" s="64"/>
      <c r="J9" s="64"/>
      <c r="K9" s="64"/>
      <c r="L9" s="64"/>
      <c r="M9" s="64"/>
      <c r="N9" s="65"/>
      <c r="O9" s="2" t="s">
        <v>73</v>
      </c>
      <c r="P9" s="3">
        <v>0.015</v>
      </c>
      <c r="Q9" s="2" t="s">
        <v>102</v>
      </c>
    </row>
    <row r="10" spans="1:17" ht="26.25" customHeight="1">
      <c r="A10" s="68"/>
      <c r="B10" s="69"/>
      <c r="C10" s="70"/>
      <c r="D10" s="63" t="s">
        <v>70</v>
      </c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2" t="s">
        <v>82</v>
      </c>
      <c r="P10" s="3">
        <v>0.03</v>
      </c>
      <c r="Q10" s="2"/>
    </row>
    <row r="11" spans="1:17" ht="38.25">
      <c r="A11" s="68"/>
      <c r="B11" s="69"/>
      <c r="C11" s="70"/>
      <c r="D11" s="63" t="s">
        <v>71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" t="s">
        <v>74</v>
      </c>
      <c r="P11" s="3">
        <v>0.011</v>
      </c>
      <c r="Q11" s="2"/>
    </row>
    <row r="12" spans="1:17" ht="12.75">
      <c r="A12" s="43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 t="s">
        <v>13</v>
      </c>
      <c r="Q12" s="43">
        <v>2.121</v>
      </c>
    </row>
    <row r="13" spans="1:17" ht="38.25">
      <c r="A13" s="68" t="s">
        <v>14</v>
      </c>
      <c r="B13" s="69"/>
      <c r="C13" s="70"/>
      <c r="D13" s="63" t="s">
        <v>27</v>
      </c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2" t="s">
        <v>83</v>
      </c>
      <c r="P13" s="3">
        <v>0.01</v>
      </c>
      <c r="Q13" s="2" t="s">
        <v>103</v>
      </c>
    </row>
    <row r="14" spans="1:17" ht="12.75">
      <c r="A14" s="43" t="s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 t="s">
        <v>13</v>
      </c>
      <c r="Q14" s="43">
        <v>0.576</v>
      </c>
    </row>
    <row r="15" spans="1:17" ht="25.5">
      <c r="A15" s="68" t="s">
        <v>2</v>
      </c>
      <c r="B15" s="69"/>
      <c r="C15" s="70"/>
      <c r="D15" s="63" t="s">
        <v>22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2" t="s">
        <v>87</v>
      </c>
      <c r="P15" s="3">
        <v>0.6</v>
      </c>
      <c r="Q15" s="2" t="s">
        <v>60</v>
      </c>
    </row>
    <row r="16" spans="1:17" ht="12.75">
      <c r="A16" s="6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 t="s">
        <v>13</v>
      </c>
      <c r="Q16" s="32">
        <v>36.86</v>
      </c>
    </row>
    <row r="17" spans="1:17" ht="40.5" customHeight="1">
      <c r="A17" s="68" t="s">
        <v>4</v>
      </c>
      <c r="B17" s="69"/>
      <c r="C17" s="70"/>
      <c r="D17" s="63" t="s">
        <v>77</v>
      </c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2" t="s">
        <v>74</v>
      </c>
      <c r="P17" s="3">
        <v>9.3</v>
      </c>
      <c r="Q17" s="2"/>
    </row>
    <row r="18" spans="1:17" ht="12.75">
      <c r="A18" s="45" t="s">
        <v>12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 t="s">
        <v>13</v>
      </c>
      <c r="Q18" s="45">
        <v>30.285</v>
      </c>
    </row>
    <row r="19" spans="1:17" ht="63.75">
      <c r="A19" s="68" t="s">
        <v>15</v>
      </c>
      <c r="B19" s="69"/>
      <c r="C19" s="70"/>
      <c r="D19" s="63" t="s">
        <v>69</v>
      </c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2" t="s">
        <v>110</v>
      </c>
      <c r="P19" s="3">
        <v>0.02</v>
      </c>
      <c r="Q19" s="2" t="s">
        <v>109</v>
      </c>
    </row>
    <row r="20" spans="1:17" ht="27" customHeight="1">
      <c r="A20" s="68"/>
      <c r="B20" s="69"/>
      <c r="C20" s="70"/>
      <c r="D20" s="63" t="s">
        <v>70</v>
      </c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2" t="s">
        <v>82</v>
      </c>
      <c r="P20" s="5">
        <v>0.2</v>
      </c>
      <c r="Q20" s="2"/>
    </row>
    <row r="21" spans="1:17" ht="38.25">
      <c r="A21" s="68"/>
      <c r="B21" s="69"/>
      <c r="C21" s="70"/>
      <c r="D21" s="63" t="s">
        <v>71</v>
      </c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2" t="s">
        <v>74</v>
      </c>
      <c r="P21" s="3">
        <v>0.02</v>
      </c>
      <c r="Q21" s="2"/>
    </row>
    <row r="22" spans="1:17" ht="12.75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 t="s">
        <v>13</v>
      </c>
      <c r="Q22" s="46">
        <v>4.641</v>
      </c>
    </row>
    <row r="23" spans="1:17" ht="51">
      <c r="A23" s="68" t="s">
        <v>15</v>
      </c>
      <c r="B23" s="69"/>
      <c r="C23" s="70"/>
      <c r="D23" s="63" t="s">
        <v>112</v>
      </c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2" t="s">
        <v>96</v>
      </c>
      <c r="P23" s="3">
        <v>0.03</v>
      </c>
      <c r="Q23" s="2" t="s">
        <v>111</v>
      </c>
    </row>
    <row r="24" spans="1:17" ht="12.75">
      <c r="A24" s="68"/>
      <c r="B24" s="69"/>
      <c r="C24" s="70"/>
      <c r="D24" s="63" t="s">
        <v>113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" t="s">
        <v>83</v>
      </c>
      <c r="P24" s="5">
        <v>0.01</v>
      </c>
      <c r="Q24" s="2"/>
    </row>
    <row r="25" spans="1:17" ht="38.25">
      <c r="A25" s="68"/>
      <c r="B25" s="69"/>
      <c r="C25" s="70"/>
      <c r="D25" s="63" t="s">
        <v>114</v>
      </c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2" t="s">
        <v>74</v>
      </c>
      <c r="P25" s="3">
        <v>0.03</v>
      </c>
      <c r="Q25" s="2"/>
    </row>
    <row r="26" spans="1:17" ht="12.75">
      <c r="A26" s="46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 t="s">
        <v>13</v>
      </c>
      <c r="Q26" s="46">
        <v>5.131</v>
      </c>
    </row>
    <row r="27" spans="1:17" ht="30" customHeight="1">
      <c r="A27" s="68" t="s">
        <v>15</v>
      </c>
      <c r="B27" s="69"/>
      <c r="C27" s="70"/>
      <c r="D27" s="63" t="s">
        <v>24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2" t="s">
        <v>83</v>
      </c>
      <c r="P27" s="3">
        <v>0.01</v>
      </c>
      <c r="Q27" s="2" t="s">
        <v>115</v>
      </c>
    </row>
    <row r="28" spans="1:17" ht="12.75">
      <c r="A28" s="46" t="s">
        <v>12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 t="s">
        <v>13</v>
      </c>
      <c r="Q28" s="46">
        <v>0.598</v>
      </c>
    </row>
    <row r="29" spans="1:17" ht="38.25">
      <c r="A29" s="68" t="s">
        <v>15</v>
      </c>
      <c r="B29" s="69"/>
      <c r="C29" s="70"/>
      <c r="D29" s="63" t="s">
        <v>76</v>
      </c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2" t="s">
        <v>74</v>
      </c>
      <c r="P29" s="3">
        <v>0.06</v>
      </c>
      <c r="Q29" s="2" t="s">
        <v>116</v>
      </c>
    </row>
    <row r="30" spans="1:17" ht="27" customHeight="1">
      <c r="A30" s="68"/>
      <c r="B30" s="69"/>
      <c r="C30" s="70"/>
      <c r="D30" s="63" t="s">
        <v>88</v>
      </c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2" t="s">
        <v>74</v>
      </c>
      <c r="P30" s="3">
        <v>0.06</v>
      </c>
      <c r="Q30" s="2"/>
    </row>
    <row r="31" spans="1:17" ht="27" customHeight="1">
      <c r="A31" s="68"/>
      <c r="B31" s="69"/>
      <c r="C31" s="70"/>
      <c r="D31" s="63" t="s">
        <v>117</v>
      </c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2" t="s">
        <v>94</v>
      </c>
      <c r="P31" s="3">
        <v>1</v>
      </c>
      <c r="Q31" s="2"/>
    </row>
    <row r="32" spans="1:17" ht="12.75">
      <c r="A32" s="68"/>
      <c r="B32" s="69"/>
      <c r="C32" s="70"/>
      <c r="D32" s="63" t="s">
        <v>84</v>
      </c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2" t="s">
        <v>91</v>
      </c>
      <c r="P32" s="3">
        <v>0.01</v>
      </c>
      <c r="Q32" s="2"/>
    </row>
    <row r="33" spans="1:17" ht="27" customHeight="1">
      <c r="A33" s="68"/>
      <c r="B33" s="69"/>
      <c r="C33" s="70"/>
      <c r="D33" s="63" t="s">
        <v>90</v>
      </c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2"/>
      <c r="P33" s="3">
        <v>1</v>
      </c>
      <c r="Q33" s="2"/>
    </row>
    <row r="34" spans="1:17" ht="12.75">
      <c r="A34" s="46" t="s">
        <v>12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 t="s">
        <v>13</v>
      </c>
      <c r="Q34" s="46">
        <v>12.631</v>
      </c>
    </row>
    <row r="35" spans="1:17" ht="76.5">
      <c r="A35" s="68" t="s">
        <v>16</v>
      </c>
      <c r="B35" s="69"/>
      <c r="C35" s="70"/>
      <c r="D35" s="63" t="s">
        <v>69</v>
      </c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2" t="s">
        <v>73</v>
      </c>
      <c r="P35" s="3">
        <v>0.005</v>
      </c>
      <c r="Q35" s="2" t="s">
        <v>118</v>
      </c>
    </row>
    <row r="36" spans="1:17" ht="41.25" customHeight="1">
      <c r="A36" s="68"/>
      <c r="B36" s="69"/>
      <c r="C36" s="70"/>
      <c r="D36" s="63" t="s">
        <v>70</v>
      </c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2" t="s">
        <v>82</v>
      </c>
      <c r="P36" s="3">
        <v>0.2</v>
      </c>
      <c r="Q36" s="2"/>
    </row>
    <row r="37" spans="1:17" ht="38.25">
      <c r="A37" s="68"/>
      <c r="B37" s="69"/>
      <c r="C37" s="70"/>
      <c r="D37" s="63" t="s">
        <v>71</v>
      </c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2" t="s">
        <v>74</v>
      </c>
      <c r="P37" s="3">
        <v>0.005</v>
      </c>
      <c r="Q37" s="2"/>
    </row>
    <row r="38" spans="1:17" ht="12.75">
      <c r="A38" s="7" t="s">
        <v>12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 t="s">
        <v>13</v>
      </c>
      <c r="Q38" s="8">
        <v>2</v>
      </c>
    </row>
    <row r="39" spans="1:17" ht="63.75">
      <c r="A39" s="68" t="s">
        <v>17</v>
      </c>
      <c r="B39" s="69"/>
      <c r="C39" s="70"/>
      <c r="D39" s="63" t="s">
        <v>89</v>
      </c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2" t="s">
        <v>74</v>
      </c>
      <c r="P39" s="3">
        <v>0.04</v>
      </c>
      <c r="Q39" s="2" t="s">
        <v>124</v>
      </c>
    </row>
    <row r="40" spans="1:17" ht="26.25" customHeight="1">
      <c r="A40" s="68"/>
      <c r="B40" s="69"/>
      <c r="C40" s="70"/>
      <c r="D40" s="63" t="s">
        <v>88</v>
      </c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2" t="s">
        <v>74</v>
      </c>
      <c r="P40" s="3">
        <v>0.02</v>
      </c>
      <c r="Q40" s="2"/>
    </row>
    <row r="41" spans="1:17" ht="26.25" customHeight="1">
      <c r="A41" s="68"/>
      <c r="B41" s="69"/>
      <c r="C41" s="70"/>
      <c r="D41" s="63" t="s">
        <v>90</v>
      </c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" t="s">
        <v>91</v>
      </c>
      <c r="P41" s="3">
        <v>3</v>
      </c>
      <c r="Q41" s="2"/>
    </row>
    <row r="42" spans="1:17" ht="12.75">
      <c r="A42" s="9" t="s">
        <v>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 t="s">
        <v>13</v>
      </c>
      <c r="Q42" s="9">
        <v>14.751</v>
      </c>
    </row>
    <row r="43" spans="1:17" ht="76.5">
      <c r="A43" s="68" t="s">
        <v>17</v>
      </c>
      <c r="B43" s="69"/>
      <c r="C43" s="70"/>
      <c r="D43" s="63" t="s">
        <v>69</v>
      </c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2" t="s">
        <v>73</v>
      </c>
      <c r="P43" s="3">
        <v>0.12</v>
      </c>
      <c r="Q43" s="2" t="s">
        <v>125</v>
      </c>
    </row>
    <row r="44" spans="1:17" ht="27" customHeight="1">
      <c r="A44" s="68"/>
      <c r="B44" s="69"/>
      <c r="C44" s="70"/>
      <c r="D44" s="63" t="s">
        <v>70</v>
      </c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2" t="s">
        <v>82</v>
      </c>
      <c r="P44" s="3">
        <v>0.4</v>
      </c>
      <c r="Q44" s="2"/>
    </row>
    <row r="45" spans="1:17" ht="38.25">
      <c r="A45" s="68"/>
      <c r="B45" s="69"/>
      <c r="C45" s="70"/>
      <c r="D45" s="63" t="s">
        <v>84</v>
      </c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2" t="s">
        <v>85</v>
      </c>
      <c r="P45" s="3">
        <v>0.03</v>
      </c>
      <c r="Q45" s="2"/>
    </row>
    <row r="46" spans="1:17" ht="24.75" customHeight="1">
      <c r="A46" s="68"/>
      <c r="B46" s="69"/>
      <c r="C46" s="70"/>
      <c r="D46" s="63" t="s">
        <v>86</v>
      </c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2" t="s">
        <v>74</v>
      </c>
      <c r="P46" s="3">
        <v>0.023</v>
      </c>
      <c r="Q46" s="2"/>
    </row>
    <row r="47" spans="1:17" ht="38.25">
      <c r="A47" s="68"/>
      <c r="B47" s="69"/>
      <c r="C47" s="70"/>
      <c r="D47" s="63" t="s">
        <v>71</v>
      </c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2" t="s">
        <v>74</v>
      </c>
      <c r="P47" s="3">
        <v>0.12</v>
      </c>
      <c r="Q47" s="2"/>
    </row>
    <row r="48" spans="1:17" ht="12.75">
      <c r="A48" s="9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 t="s">
        <v>13</v>
      </c>
      <c r="Q48" s="9">
        <v>26.305</v>
      </c>
    </row>
    <row r="49" spans="1:17" ht="12.75">
      <c r="A49" s="68" t="s">
        <v>18</v>
      </c>
      <c r="B49" s="69"/>
      <c r="C49" s="70"/>
      <c r="D49" s="63" t="s">
        <v>24</v>
      </c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2" t="s">
        <v>83</v>
      </c>
      <c r="P49" s="3">
        <v>0.02</v>
      </c>
      <c r="Q49" s="2" t="s">
        <v>66</v>
      </c>
    </row>
    <row r="50" spans="1:17" ht="12.75">
      <c r="A50" s="47" t="s">
        <v>12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 t="s">
        <v>13</v>
      </c>
      <c r="Q50" s="47">
        <v>1.163</v>
      </c>
    </row>
    <row r="51" spans="1:17" ht="39.75" customHeight="1">
      <c r="A51" s="68" t="s">
        <v>19</v>
      </c>
      <c r="B51" s="69"/>
      <c r="C51" s="70"/>
      <c r="D51" s="63" t="s">
        <v>22</v>
      </c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2" t="s">
        <v>87</v>
      </c>
      <c r="P51" s="3">
        <v>0.6</v>
      </c>
      <c r="Q51" s="2" t="s">
        <v>128</v>
      </c>
    </row>
    <row r="52" spans="1:17" ht="12.75">
      <c r="A52" s="10" t="s">
        <v>12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 t="s">
        <v>13</v>
      </c>
      <c r="Q52" s="62">
        <v>36.86</v>
      </c>
    </row>
    <row r="55" spans="6:15" ht="12.75">
      <c r="F55" s="33" t="s">
        <v>57</v>
      </c>
      <c r="G55" s="33"/>
      <c r="H55" s="33"/>
      <c r="I55" s="33"/>
      <c r="J55" s="33"/>
      <c r="K55" s="33"/>
      <c r="L55" s="33"/>
      <c r="M55" s="33"/>
      <c r="N55" s="33"/>
      <c r="O55" s="33"/>
    </row>
    <row r="56" spans="6:15" ht="12.75"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6:15" ht="12.75">
      <c r="F57" s="33" t="s">
        <v>58</v>
      </c>
      <c r="G57" s="33" t="s">
        <v>59</v>
      </c>
      <c r="H57" s="33"/>
      <c r="I57" s="33"/>
      <c r="J57" s="33"/>
      <c r="K57" s="33"/>
      <c r="L57" s="33"/>
      <c r="M57" s="33"/>
      <c r="N57" s="33"/>
      <c r="O57" s="33"/>
    </row>
    <row r="58" spans="6:15" ht="12.75"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6:17" ht="12.75"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11"/>
    </row>
  </sheetData>
  <sheetProtection/>
  <mergeCells count="69">
    <mergeCell ref="A51:C51"/>
    <mergeCell ref="D51:N51"/>
    <mergeCell ref="A49:C49"/>
    <mergeCell ref="D49:N49"/>
    <mergeCell ref="A39:C39"/>
    <mergeCell ref="D39:N39"/>
    <mergeCell ref="A40:C40"/>
    <mergeCell ref="D40:N40"/>
    <mergeCell ref="A41:C41"/>
    <mergeCell ref="D41:N41"/>
    <mergeCell ref="A35:C35"/>
    <mergeCell ref="D35:N35"/>
    <mergeCell ref="A36:C36"/>
    <mergeCell ref="D36:N36"/>
    <mergeCell ref="A37:C37"/>
    <mergeCell ref="D37:N37"/>
    <mergeCell ref="A30:C30"/>
    <mergeCell ref="D30:N30"/>
    <mergeCell ref="A33:C33"/>
    <mergeCell ref="D33:N33"/>
    <mergeCell ref="A32:C32"/>
    <mergeCell ref="D32:N32"/>
    <mergeCell ref="A31:C31"/>
    <mergeCell ref="D31:N31"/>
    <mergeCell ref="A24:C24"/>
    <mergeCell ref="D24:N24"/>
    <mergeCell ref="A25:C25"/>
    <mergeCell ref="D25:N25"/>
    <mergeCell ref="A29:C29"/>
    <mergeCell ref="D29:N29"/>
    <mergeCell ref="A27:C27"/>
    <mergeCell ref="D27:N27"/>
    <mergeCell ref="D15:N15"/>
    <mergeCell ref="A13:C13"/>
    <mergeCell ref="D13:N13"/>
    <mergeCell ref="A9:C9"/>
    <mergeCell ref="D9:N9"/>
    <mergeCell ref="A10:C10"/>
    <mergeCell ref="D10:N10"/>
    <mergeCell ref="A11:C11"/>
    <mergeCell ref="D11:N11"/>
    <mergeCell ref="A17:C17"/>
    <mergeCell ref="D17:N17"/>
    <mergeCell ref="A3:Q3"/>
    <mergeCell ref="A4:C4"/>
    <mergeCell ref="D4:N4"/>
    <mergeCell ref="A5:C5"/>
    <mergeCell ref="D5:N5"/>
    <mergeCell ref="A7:C7"/>
    <mergeCell ref="D7:N7"/>
    <mergeCell ref="A15:C15"/>
    <mergeCell ref="A23:C23"/>
    <mergeCell ref="D23:N23"/>
    <mergeCell ref="A19:C19"/>
    <mergeCell ref="D19:N19"/>
    <mergeCell ref="A20:C20"/>
    <mergeCell ref="D20:N20"/>
    <mergeCell ref="A21:C21"/>
    <mergeCell ref="D21:N21"/>
    <mergeCell ref="A47:C47"/>
    <mergeCell ref="D47:N47"/>
    <mergeCell ref="A43:C43"/>
    <mergeCell ref="D43:N43"/>
    <mergeCell ref="A44:C44"/>
    <mergeCell ref="D44:N44"/>
    <mergeCell ref="A45:C45"/>
    <mergeCell ref="D45:N45"/>
    <mergeCell ref="A46:C46"/>
    <mergeCell ref="D46:N46"/>
  </mergeCells>
  <printOptions/>
  <pageMargins left="0.3229166666666667" right="0.10416666666666667" top="0.2708333333333333" bottom="0.32291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2023-09-19T07:38:24Z</cp:lastPrinted>
  <dcterms:created xsi:type="dcterms:W3CDTF">2007-02-04T12:22:59Z</dcterms:created>
  <dcterms:modified xsi:type="dcterms:W3CDTF">2024-02-13T07:40:51Z</dcterms:modified>
  <cp:category/>
  <cp:version/>
  <cp:contentType/>
  <cp:contentStatus/>
</cp:coreProperties>
</file>