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зноска 2023 год\"/>
    </mc:Choice>
  </mc:AlternateContent>
  <xr:revisionPtr revIDLastSave="0" documentId="13_ncr:1_{AE869319-E8EA-4BA5-BAF5-7A44768E89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21" r:id="rId1"/>
    <sheet name="работы 2023" sheetId="22" r:id="rId2"/>
  </sheets>
  <calcPr calcId="191029" refMode="R1C1"/>
</workbook>
</file>

<file path=xl/calcChain.xml><?xml version="1.0" encoding="utf-8"?>
<calcChain xmlns="http://schemas.openxmlformats.org/spreadsheetml/2006/main">
  <c r="L25" i="21" l="1"/>
  <c r="Q25" i="21" s="1"/>
  <c r="Q27" i="21" s="1"/>
  <c r="P27" i="21"/>
  <c r="O27" i="21"/>
  <c r="N27" i="21"/>
  <c r="M27" i="21"/>
  <c r="K27" i="21"/>
  <c r="J27" i="21"/>
  <c r="I27" i="21"/>
  <c r="H27" i="21"/>
  <c r="G27" i="21"/>
  <c r="F27" i="21"/>
  <c r="D27" i="21"/>
  <c r="B27" i="21"/>
  <c r="D26" i="21"/>
  <c r="L24" i="21"/>
  <c r="L27" i="21" l="1"/>
  <c r="Q24" i="21"/>
  <c r="N23" i="21" l="1"/>
  <c r="L23" i="21" l="1"/>
  <c r="Q23" i="21" l="1"/>
  <c r="L22" i="21"/>
  <c r="N21" i="21" l="1"/>
  <c r="Q22" i="21" l="1"/>
  <c r="D22" i="21"/>
  <c r="M21" i="21" l="1"/>
  <c r="L21" i="21" l="1"/>
  <c r="Q21" i="21" l="1"/>
  <c r="L20" i="21" l="1"/>
  <c r="Q20" i="21" s="1"/>
  <c r="N19" i="21" l="1"/>
  <c r="M19" i="21"/>
  <c r="L19" i="21" l="1"/>
  <c r="Q19" i="21" l="1"/>
  <c r="O18" i="21"/>
  <c r="L18" i="21" l="1"/>
  <c r="Q18" i="21" l="1"/>
  <c r="D18" i="21"/>
  <c r="G17" i="21" l="1"/>
  <c r="L17" i="21" l="1"/>
  <c r="Q17" i="21" l="1"/>
  <c r="L16" i="21"/>
  <c r="Q16" i="21" l="1"/>
  <c r="D16" i="21"/>
  <c r="L15" i="21" l="1"/>
  <c r="M15" i="21"/>
  <c r="Q15" i="21" l="1"/>
  <c r="M14" i="21"/>
  <c r="L14" i="21" l="1"/>
  <c r="Q10" i="21"/>
  <c r="Q8" i="21"/>
  <c r="Q14" i="21" l="1"/>
  <c r="P28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Елена</author>
  </authors>
  <commentList>
    <comment ref="M14" authorId="0" shapeId="0" xr:uid="{00000000-0006-0000-14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1500-замена эл.питания на ВПС
780-лампочки 30шт</t>
        </r>
      </text>
    </comment>
    <comment ref="G15" authorId="1" shapeId="0" xr:uid="{00000000-0006-0000-1400-000002000000}">
      <text>
        <r>
          <rPr>
            <b/>
            <sz val="9"/>
            <color indexed="81"/>
            <rFont val="Tahoma"/>
            <family val="2"/>
            <charset val="204"/>
          </rPr>
          <t>Елена:</t>
        </r>
        <r>
          <rPr>
            <sz val="9"/>
            <color indexed="81"/>
            <rFont val="Tahoma"/>
            <family val="2"/>
            <charset val="204"/>
          </rPr>
          <t xml:space="preserve">
вычеты за неотработанные дни</t>
        </r>
      </text>
    </comment>
    <comment ref="M15" authorId="0" shapeId="0" xr:uid="{00000000-0006-0000-14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4500-замена эл.питания
1500-изготовление информационого стенда</t>
        </r>
      </text>
    </comment>
    <comment ref="G16" authorId="0" shapeId="0" xr:uid="{00000000-0006-0000-1400-000004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вычеты за неотработанные дни</t>
        </r>
      </text>
    </comment>
    <comment ref="G17" authorId="0" shapeId="0" xr:uid="{00000000-0006-0000-1400-000005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компенсация при расчете</t>
        </r>
      </text>
    </comment>
    <comment ref="M18" authorId="0" shapeId="0" xr:uid="{00000000-0006-0000-1400-000006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1500-установка стойки под водосточные трубы</t>
        </r>
      </text>
    </comment>
    <comment ref="M19" authorId="0" shapeId="0" xr:uid="{00000000-0006-0000-1400-000007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1600-ремонт эл.магнитного замка вход.двери 1под.
14166-дезинсекция
51000-поверка 2х тепловычислителей
7519,22-покос</t>
        </r>
      </text>
    </comment>
    <comment ref="M20" authorId="0" shapeId="0" xr:uid="{00000000-0006-0000-1400-000008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700-табличка+работа
300-перенос почтового ящика</t>
        </r>
      </text>
    </comment>
    <comment ref="G21" authorId="0" shapeId="0" xr:uid="{00000000-0006-0000-1400-000009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1мес. Уволен 10.08</t>
        </r>
      </text>
    </comment>
    <comment ref="M21" authorId="0" shapeId="0" xr:uid="{00000000-0006-0000-1400-00000A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3600-замена 2х эл.питания на тепловычислителе
6000-замена 4х эл.питания на ВэПС 
4200-замена дверного доводчика 9 под.
1500-ремонт блока управления домофона 2 под.
</t>
        </r>
      </text>
    </comment>
    <comment ref="G22" authorId="0" shapeId="0" xr:uid="{00000000-0006-0000-1400-00000B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без дворника</t>
        </r>
      </text>
    </comment>
    <comment ref="M23" authorId="1" shapeId="0" xr:uid="{00000000-0006-0000-1400-00000C000000}">
      <text>
        <r>
          <rPr>
            <b/>
            <sz val="9"/>
            <color indexed="81"/>
            <rFont val="Tahoma"/>
            <family val="2"/>
            <charset val="204"/>
          </rPr>
          <t>Елена:</t>
        </r>
        <r>
          <rPr>
            <sz val="9"/>
            <color indexed="81"/>
            <rFont val="Tahoma"/>
            <family val="2"/>
            <charset val="204"/>
          </rPr>
          <t xml:space="preserve">
1300-ремонт электромагнит.замка</t>
        </r>
      </text>
    </comment>
    <comment ref="G24" authorId="0" shapeId="0" xr:uid="{00000000-0006-0000-1400-00000D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5982-дворник
5966,40-уборка листвы</t>
        </r>
      </text>
    </comment>
    <comment ref="M24" authorId="0" shapeId="0" xr:uid="{00000000-0006-0000-1400-00000E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6433,99-погрузка и вывоз листвы</t>
        </r>
      </text>
    </comment>
    <comment ref="M25" authorId="1" shapeId="0" xr:uid="{97FCE99D-576B-4482-B081-68F673142314}">
      <text>
        <r>
          <rPr>
            <b/>
            <sz val="9"/>
            <color indexed="81"/>
            <rFont val="Tahoma"/>
            <charset val="1"/>
          </rPr>
          <t>Елена:</t>
        </r>
        <r>
          <rPr>
            <sz val="9"/>
            <color indexed="81"/>
            <rFont val="Tahoma"/>
            <charset val="1"/>
          </rPr>
          <t xml:space="preserve">
4583,13-технич.обслуживание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<sst xmlns="http://schemas.openxmlformats.org/spreadsheetml/2006/main" count="284" uniqueCount="137">
  <si>
    <t>январь</t>
  </si>
  <si>
    <t>март</t>
  </si>
  <si>
    <t>май</t>
  </si>
  <si>
    <t>июнь</t>
  </si>
  <si>
    <t>июль</t>
  </si>
  <si>
    <t>Содержание</t>
  </si>
  <si>
    <t>итого</t>
  </si>
  <si>
    <t>ремонт</t>
  </si>
  <si>
    <t>апрель</t>
  </si>
  <si>
    <t>Месяц</t>
  </si>
  <si>
    <t>ед. изм.</t>
  </si>
  <si>
    <t>кол-во</t>
  </si>
  <si>
    <t>ИТОГО</t>
  </si>
  <si>
    <t>Смена патронов</t>
  </si>
  <si>
    <t>тыс.руб.</t>
  </si>
  <si>
    <t>Ремонт отдельными местами рулонного покрытия с промазкой: битумными составами с заменой 1 слоя</t>
  </si>
  <si>
    <t>100 сгонов</t>
  </si>
  <si>
    <t>февраль</t>
  </si>
  <si>
    <t>4 подъезд</t>
  </si>
  <si>
    <t>август</t>
  </si>
  <si>
    <t>Гидравлическое испытание трубопроводов систем отопления, водопровода и горячего водоснабжения диаметром: до 50 мм</t>
  </si>
  <si>
    <t>сентябрь</t>
  </si>
  <si>
    <t>октябрь</t>
  </si>
  <si>
    <t>Прокладка трубопроводов водоснабжения из напорных полиэтиленовых труб низкого давления среднего типа наружным диаметром: 32 мм</t>
  </si>
  <si>
    <t>ноябрь</t>
  </si>
  <si>
    <t>декабрь</t>
  </si>
  <si>
    <t>дезинсекция</t>
  </si>
  <si>
    <t>Место провед-я работ</t>
  </si>
  <si>
    <t>Смена: прямых звеньев водосточных труб</t>
  </si>
  <si>
    <t>Смена: колен водосточных труб</t>
  </si>
  <si>
    <t>долг</t>
  </si>
  <si>
    <t>Смена: пробок радиаторов</t>
  </si>
  <si>
    <t>лампочки 30шт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</si>
  <si>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</si>
  <si>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</si>
  <si>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</si>
  <si>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</si>
  <si>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</si>
  <si>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</si>
  <si>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</si>
  <si>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</si>
  <si>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</si>
  <si>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</si>
  <si>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</si>
  <si>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</si>
  <si>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</si>
  <si>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</si>
  <si>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</si>
  <si>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</si>
  <si>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</si>
  <si>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</si>
  <si>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</si>
  <si>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</si>
  <si>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</si>
  <si>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</si>
  <si>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</si>
  <si>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</si>
  <si>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</si>
  <si>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</si>
  <si>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</si>
  <si>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</si>
  <si>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</si>
  <si>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</si>
  <si>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</si>
  <si>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</si>
  <si>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</si>
  <si>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</si>
  <si>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</si>
  <si>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</si>
  <si>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</si>
  <si>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Смена датчиков движения</t>
  </si>
  <si>
    <t>10 фасонных частей</t>
  </si>
  <si>
    <t>эл-во</t>
  </si>
  <si>
    <t>х/в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</si>
  <si>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</si>
  <si>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Разборка трубопроводов из  канализационных труб диаметром: 100 мм</t>
  </si>
  <si>
    <t>Пробивка отверстий в кирпичных стенах для  труб вручную при толщине стен: в 2 кирпича</t>
  </si>
  <si>
    <t>Прокладка внутренних трубопроводов канализации из полипропиленовых труб диаметром: 110 мм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</si>
  <si>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</si>
  <si>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100 шт.</t>
  </si>
  <si>
    <t>Работы по уборке придомовой территории</t>
  </si>
  <si>
    <t>Смена сгонов у трубопроводов диаметром: до 20 мм</t>
  </si>
  <si>
    <t>100 м трубопровода</t>
  </si>
  <si>
    <t>общехозяйственные расходы</t>
  </si>
  <si>
    <t>100 м</t>
  </si>
  <si>
    <t>100 отверстий</t>
  </si>
  <si>
    <t>1 врезка</t>
  </si>
  <si>
    <t>поверка 2х тепловычислителей</t>
  </si>
  <si>
    <t>1 шт.</t>
  </si>
  <si>
    <t>100 м2 покрытия</t>
  </si>
  <si>
    <t>Установка полиэтиленовых фасонных частей: отводов, колен, патрубков, переходов,компенсаторов,ревизий,п/отводов</t>
  </si>
  <si>
    <t>100 м трубопровода с фасонными частями</t>
  </si>
  <si>
    <t>Врезка в действующие внутренние сети трубопроводов отопления и водоснабжения диаметром: 15 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</si>
  <si>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</si>
  <si>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Перечень выполненных работ по сметам за 2023 год по дому Кочубея 7   </t>
  </si>
  <si>
    <t>Информация о доходах и расходах по дому __Кочубея 7__на 2023год.</t>
  </si>
  <si>
    <t>(4 подвал лежак канализации)</t>
  </si>
  <si>
    <t>замена эл.питания на ВПС</t>
  </si>
  <si>
    <t xml:space="preserve"> (подвал отопление)</t>
  </si>
  <si>
    <t>замена эл.питания</t>
  </si>
  <si>
    <t>изготовление информационого стенда</t>
  </si>
  <si>
    <t>кв.18,33</t>
  </si>
  <si>
    <t xml:space="preserve"> кв.52,54</t>
  </si>
  <si>
    <t>удлинение водостоков</t>
  </si>
  <si>
    <t>установка стойки под водосточные трубы</t>
  </si>
  <si>
    <t>ремонт эл.магнитного замка вход.двери 1под.</t>
  </si>
  <si>
    <t>кв.34-50м2,кв.119-40м2</t>
  </si>
  <si>
    <t xml:space="preserve"> кв.99-102</t>
  </si>
  <si>
    <t>2 под. (стояк х/в)</t>
  </si>
  <si>
    <t>кв.93-90-подвал (стояк х/в)</t>
  </si>
  <si>
    <t>(8 подъезд)</t>
  </si>
  <si>
    <t>табличка+работа</t>
  </si>
  <si>
    <t>перенос почтового ящика</t>
  </si>
  <si>
    <t>кв.132</t>
  </si>
  <si>
    <t>замена 2х эл.питания на тепловычислителе</t>
  </si>
  <si>
    <t xml:space="preserve">замена 4х эл.питания на ВэПС </t>
  </si>
  <si>
    <t>замена дверного доводчика 9 под.</t>
  </si>
  <si>
    <t>ремонт блока управления домофона 2 под.</t>
  </si>
  <si>
    <t>1 подвал</t>
  </si>
  <si>
    <t>кв.73-74-70(стояк канализации)</t>
  </si>
  <si>
    <t>кв.20(канализация)</t>
  </si>
  <si>
    <t>Разборка трубопроводов из  канализационных труб диаметром: 50 мм</t>
  </si>
  <si>
    <t>Прокладка трубопроводов канализации из полиэтиленовых труб высокой плотности диаметром: 50 мм</t>
  </si>
  <si>
    <t>Смена светильников</t>
  </si>
  <si>
    <t>кв.87(смена пробки радиатора и крана Маевского)</t>
  </si>
  <si>
    <t>Смена: воздушных кранов радиаторов</t>
  </si>
  <si>
    <t>подвал-отопление</t>
  </si>
  <si>
    <t>Изоляция трубопроводов  изделиями из вспененного каучука ( «Армофлекс»), вспененного полиэтилена ( «Термофлекс»): трубками 28 мм</t>
  </si>
  <si>
    <t>Изоляция трубопроводов  изделиями из вспененного каучука ( «Армофлекс»), вспененного полиэтилена ( «Термофлекс»): трубками 42 мм</t>
  </si>
  <si>
    <t>Изоляция трубопроводов  изделиями из вспененного каучука ( «Армофлекс»), вспененного полиэтилена ( «Термофлекс»): трубками 114 мм</t>
  </si>
  <si>
    <t>10 м трубопровода</t>
  </si>
  <si>
    <t>ремонт электромагнит.замка</t>
  </si>
  <si>
    <t>2 подъезд  1 этаж</t>
  </si>
  <si>
    <t>кв.134-60м2,кв.20-40м2</t>
  </si>
  <si>
    <t>погрузка и вывоз листвы</t>
  </si>
  <si>
    <t xml:space="preserve"> кв.89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</si>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</sst>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_р_."/>
    <numFmt numFmtId="167" formatCode="0.00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5" applyNumberFormat="0" applyAlignment="0" applyProtection="0"/>
    <xf numFmtId="0" fontId="12" fillId="27" borderId="16" applyNumberFormat="0" applyAlignment="0" applyProtection="0"/>
    <xf numFmtId="0" fontId="13" fillId="27" borderId="15" applyNumberFormat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28" borderId="21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31" borderId="22" applyNumberFormat="0" applyFont="0" applyAlignment="0" applyProtection="0"/>
    <xf numFmtId="0" fontId="23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131">
    <xf numFmtId="0" fontId="0" fillId="0" borderId="0" xfId="0"/>
    <xf numFmtId="2" fontId="0" fillId="0" borderId="0" xfId="0" applyNumberFormat="1"/>
    <xf numFmtId="165" fontId="0" fillId="0" borderId="0" xfId="0" applyNumberFormat="1"/>
    <xf numFmtId="0" fontId="0" fillId="0" borderId="2" xfId="0" applyBorder="1"/>
    <xf numFmtId="165" fontId="2" fillId="0" borderId="0" xfId="0" applyNumberFormat="1" applyFont="1"/>
    <xf numFmtId="0" fontId="0" fillId="0" borderId="2" xfId="0" applyBorder="1" applyAlignment="1">
      <alignment wrapText="1"/>
    </xf>
    <xf numFmtId="167" fontId="0" fillId="0" borderId="0" xfId="0" applyNumberFormat="1"/>
    <xf numFmtId="4" fontId="0" fillId="0" borderId="0" xfId="0" applyNumberFormat="1"/>
    <xf numFmtId="0" fontId="3" fillId="0" borderId="0" xfId="0" applyFont="1"/>
    <xf numFmtId="0" fontId="3" fillId="34" borderId="0" xfId="0" applyFont="1" applyFill="1"/>
    <xf numFmtId="0" fontId="3" fillId="38" borderId="0" xfId="0" applyFont="1" applyFill="1"/>
    <xf numFmtId="0" fontId="3" fillId="39" borderId="0" xfId="0" applyFont="1" applyFill="1"/>
    <xf numFmtId="2" fontId="2" fillId="0" borderId="1" xfId="0" applyNumberFormat="1" applyFont="1" applyBorder="1" applyAlignment="1">
      <alignment horizontal="left" vertical="top" textRotation="90" wrapText="1"/>
    </xf>
    <xf numFmtId="2" fontId="7" fillId="42" borderId="13" xfId="0" applyNumberFormat="1" applyFont="1" applyFill="1" applyBorder="1"/>
    <xf numFmtId="2" fontId="7" fillId="0" borderId="6" xfId="0" applyNumberFormat="1" applyFont="1" applyBorder="1" applyAlignment="1">
      <alignment horizontal="center" vertical="top" wrapText="1"/>
    </xf>
    <xf numFmtId="2" fontId="2" fillId="43" borderId="6" xfId="0" applyNumberFormat="1" applyFont="1" applyFill="1" applyBorder="1" applyAlignment="1">
      <alignment horizontal="center" vertical="top" wrapText="1"/>
    </xf>
    <xf numFmtId="2" fontId="2" fillId="35" borderId="8" xfId="0" applyNumberFormat="1" applyFont="1" applyFill="1" applyBorder="1" applyAlignment="1">
      <alignment horizontal="center" vertical="top" wrapText="1"/>
    </xf>
    <xf numFmtId="2" fontId="2" fillId="35" borderId="12" xfId="0" applyNumberFormat="1" applyFont="1" applyFill="1" applyBorder="1" applyAlignment="1">
      <alignment horizontal="center" vertical="top" wrapText="1"/>
    </xf>
    <xf numFmtId="2" fontId="2" fillId="35" borderId="5" xfId="0" applyNumberFormat="1" applyFont="1" applyFill="1" applyBorder="1" applyAlignment="1">
      <alignment horizontal="center" vertical="top" wrapText="1"/>
    </xf>
    <xf numFmtId="17" fontId="4" fillId="9" borderId="2" xfId="0" applyNumberFormat="1" applyFont="1" applyFill="1" applyBorder="1" applyAlignment="1">
      <alignment horizontal="left"/>
    </xf>
    <xf numFmtId="165" fontId="2" fillId="35" borderId="2" xfId="0" applyNumberFormat="1" applyFont="1" applyFill="1" applyBorder="1"/>
    <xf numFmtId="165" fontId="2" fillId="35" borderId="6" xfId="0" applyNumberFormat="1" applyFont="1" applyFill="1" applyBorder="1"/>
    <xf numFmtId="4" fontId="2" fillId="35" borderId="2" xfId="0" applyNumberFormat="1" applyFont="1" applyFill="1" applyBorder="1"/>
    <xf numFmtId="17" fontId="4" fillId="44" borderId="2" xfId="0" applyNumberFormat="1" applyFont="1" applyFill="1" applyBorder="1" applyAlignment="1">
      <alignment horizontal="left" wrapText="1"/>
    </xf>
    <xf numFmtId="0" fontId="4" fillId="36" borderId="2" xfId="0" applyFont="1" applyFill="1" applyBorder="1"/>
    <xf numFmtId="165" fontId="2" fillId="45" borderId="2" xfId="0" applyNumberFormat="1" applyFont="1" applyFill="1" applyBorder="1"/>
    <xf numFmtId="0" fontId="4" fillId="0" borderId="0" xfId="0" applyFont="1"/>
    <xf numFmtId="165" fontId="27" fillId="36" borderId="2" xfId="0" applyNumberFormat="1" applyFont="1" applyFill="1" applyBorder="1"/>
    <xf numFmtId="4" fontId="28" fillId="36" borderId="2" xfId="0" applyNumberFormat="1" applyFont="1" applyFill="1" applyBorder="1"/>
    <xf numFmtId="0" fontId="3" fillId="46" borderId="0" xfId="0" applyFont="1" applyFill="1"/>
    <xf numFmtId="0" fontId="1" fillId="42" borderId="13" xfId="0" applyFont="1" applyFill="1" applyBorder="1"/>
    <xf numFmtId="0" fontId="1" fillId="42" borderId="13" xfId="0" applyFont="1" applyFill="1" applyBorder="1" applyAlignment="1">
      <alignment wrapText="1"/>
    </xf>
    <xf numFmtId="2" fontId="2" fillId="0" borderId="6" xfId="0" applyNumberFormat="1" applyFont="1" applyBorder="1" applyAlignment="1">
      <alignment vertical="top" textRotation="90" wrapText="1"/>
    </xf>
    <xf numFmtId="2" fontId="1" fillId="35" borderId="7" xfId="0" applyNumberFormat="1" applyFont="1" applyFill="1" applyBorder="1" applyAlignment="1">
      <alignment horizontal="center" vertical="top" wrapText="1"/>
    </xf>
    <xf numFmtId="0" fontId="1" fillId="42" borderId="2" xfId="0" applyFont="1" applyFill="1" applyBorder="1" applyAlignment="1">
      <alignment horizontal="center" wrapText="1"/>
    </xf>
    <xf numFmtId="0" fontId="2" fillId="33" borderId="5" xfId="0" applyFont="1" applyFill="1" applyBorder="1" applyAlignment="1">
      <alignment horizontal="center" wrapText="1"/>
    </xf>
    <xf numFmtId="4" fontId="2" fillId="45" borderId="2" xfId="0" applyNumberFormat="1" applyFont="1" applyFill="1" applyBorder="1"/>
    <xf numFmtId="165" fontId="27" fillId="33" borderId="2" xfId="0" applyNumberFormat="1" applyFont="1" applyFill="1" applyBorder="1"/>
    <xf numFmtId="165" fontId="27" fillId="43" borderId="2" xfId="0" applyNumberFormat="1" applyFont="1" applyFill="1" applyBorder="1"/>
    <xf numFmtId="165" fontId="8" fillId="0" borderId="0" xfId="0" applyNumberFormat="1" applyFont="1"/>
    <xf numFmtId="4" fontId="27" fillId="42" borderId="2" xfId="0" applyNumberFormat="1" applyFont="1" applyFill="1" applyBorder="1" applyAlignment="1">
      <alignment horizontal="center"/>
    </xf>
    <xf numFmtId="4" fontId="27" fillId="42" borderId="2" xfId="0" applyNumberFormat="1" applyFont="1" applyFill="1" applyBorder="1"/>
    <xf numFmtId="165" fontId="27" fillId="35" borderId="2" xfId="0" applyNumberFormat="1" applyFont="1" applyFill="1" applyBorder="1"/>
    <xf numFmtId="0" fontId="0" fillId="35" borderId="0" xfId="0" applyFill="1"/>
    <xf numFmtId="0" fontId="3" fillId="44" borderId="0" xfId="0" applyFont="1" applyFill="1"/>
    <xf numFmtId="165" fontId="2" fillId="35" borderId="0" xfId="0" applyNumberFormat="1" applyFont="1" applyFill="1"/>
    <xf numFmtId="0" fontId="3" fillId="35" borderId="0" xfId="0" applyFont="1" applyFill="1"/>
    <xf numFmtId="0" fontId="3" fillId="49" borderId="0" xfId="0" applyFont="1" applyFill="1"/>
    <xf numFmtId="0" fontId="3" fillId="50" borderId="0" xfId="0" applyFont="1" applyFill="1"/>
    <xf numFmtId="167" fontId="3" fillId="50" borderId="0" xfId="0" applyNumberFormat="1" applyFont="1" applyFill="1"/>
    <xf numFmtId="0" fontId="3" fillId="51" borderId="0" xfId="0" applyFont="1" applyFill="1"/>
    <xf numFmtId="0" fontId="3" fillId="47" borderId="0" xfId="0" applyFont="1" applyFill="1"/>
    <xf numFmtId="0" fontId="29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" fillId="48" borderId="0" xfId="0" applyFont="1" applyFill="1"/>
    <xf numFmtId="167" fontId="3" fillId="44" borderId="0" xfId="0" applyNumberFormat="1" applyFont="1" applyFill="1"/>
    <xf numFmtId="2" fontId="3" fillId="40" borderId="12" xfId="0" applyNumberFormat="1" applyFont="1" applyFill="1" applyBorder="1"/>
    <xf numFmtId="2" fontId="3" fillId="40" borderId="12" xfId="0" applyNumberFormat="1" applyFont="1" applyFill="1" applyBorder="1" applyAlignment="1">
      <alignment horizontal="left"/>
    </xf>
    <xf numFmtId="0" fontId="33" fillId="36" borderId="7" xfId="0" applyFont="1" applyFill="1" applyBorder="1" applyAlignment="1">
      <alignment wrapText="1"/>
    </xf>
    <xf numFmtId="2" fontId="2" fillId="36" borderId="12" xfId="0" applyNumberFormat="1" applyFont="1" applyFill="1" applyBorder="1" applyAlignment="1">
      <alignment horizontal="center" vertical="top"/>
    </xf>
    <xf numFmtId="2" fontId="2" fillId="36" borderId="14" xfId="0" applyNumberFormat="1" applyFont="1" applyFill="1" applyBorder="1" applyAlignment="1">
      <alignment horizontal="center" vertical="top"/>
    </xf>
    <xf numFmtId="2" fontId="2" fillId="36" borderId="6" xfId="0" applyNumberFormat="1" applyFont="1" applyFill="1" applyBorder="1" applyAlignment="1">
      <alignment horizontal="center" vertical="top"/>
    </xf>
    <xf numFmtId="2" fontId="2" fillId="36" borderId="2" xfId="0" applyNumberFormat="1" applyFont="1" applyFill="1" applyBorder="1" applyAlignment="1">
      <alignment horizontal="right" vertical="top" wrapText="1"/>
    </xf>
    <xf numFmtId="2" fontId="7" fillId="36" borderId="2" xfId="0" applyNumberFormat="1" applyFont="1" applyFill="1" applyBorder="1" applyAlignment="1">
      <alignment vertical="top" wrapText="1"/>
    </xf>
    <xf numFmtId="2" fontId="7" fillId="36" borderId="6" xfId="0" applyNumberFormat="1" applyFont="1" applyFill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7" fontId="0" fillId="0" borderId="7" xfId="0" applyNumberFormat="1" applyBorder="1" applyAlignment="1">
      <alignment horizontal="left" wrapText="1"/>
    </xf>
    <xf numFmtId="167" fontId="0" fillId="0" borderId="8" xfId="0" applyNumberFormat="1" applyBorder="1" applyAlignment="1">
      <alignment horizontal="left" wrapText="1"/>
    </xf>
    <xf numFmtId="167" fontId="0" fillId="0" borderId="5" xfId="0" applyNumberFormat="1" applyBorder="1" applyAlignment="1">
      <alignment horizontal="left" wrapText="1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left"/>
    </xf>
    <xf numFmtId="167" fontId="0" fillId="0" borderId="8" xfId="0" applyNumberFormat="1" applyBorder="1" applyAlignment="1">
      <alignment horizontal="left"/>
    </xf>
    <xf numFmtId="167" fontId="0" fillId="0" borderId="5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 wrapText="1"/>
    </xf>
    <xf numFmtId="2" fontId="7" fillId="0" borderId="4" xfId="0" applyNumberFormat="1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3" xfId="0" applyNumberFormat="1" applyFont="1" applyBorder="1" applyAlignment="1">
      <alignment horizontal="left" textRotation="90" wrapText="1"/>
    </xf>
    <xf numFmtId="2" fontId="7" fillId="0" borderId="6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2" fontId="4" fillId="0" borderId="1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5" fontId="2" fillId="41" borderId="7" xfId="0" applyNumberFormat="1" applyFont="1" applyFill="1" applyBorder="1" applyAlignment="1">
      <alignment horizontal="center"/>
    </xf>
    <xf numFmtId="165" fontId="2" fillId="41" borderId="5" xfId="0" applyNumberFormat="1" applyFont="1" applyFill="1" applyBorder="1" applyAlignment="1">
      <alignment horizontal="center"/>
    </xf>
    <xf numFmtId="0" fontId="1" fillId="43" borderId="7" xfId="0" applyFont="1" applyFill="1" applyBorder="1" applyAlignment="1">
      <alignment horizontal="center" wrapText="1"/>
    </xf>
    <xf numFmtId="0" fontId="1" fillId="43" borderId="8" xfId="0" applyFont="1" applyFill="1" applyBorder="1" applyAlignment="1">
      <alignment horizontal="center" wrapText="1"/>
    </xf>
    <xf numFmtId="0" fontId="1" fillId="43" borderId="5" xfId="0" applyFont="1" applyFill="1" applyBorder="1" applyAlignment="1">
      <alignment horizontal="center" wrapText="1"/>
    </xf>
    <xf numFmtId="0" fontId="3" fillId="42" borderId="8" xfId="0" applyFont="1" applyFill="1" applyBorder="1" applyAlignment="1">
      <alignment horizontal="center" wrapText="1"/>
    </xf>
    <xf numFmtId="0" fontId="3" fillId="42" borderId="5" xfId="0" applyFont="1" applyFill="1" applyBorder="1" applyAlignment="1">
      <alignment horizontal="center" wrapText="1"/>
    </xf>
    <xf numFmtId="2" fontId="1" fillId="35" borderId="7" xfId="0" applyNumberFormat="1" applyFont="1" applyFill="1" applyBorder="1" applyAlignment="1">
      <alignment horizontal="center" vertical="top" wrapText="1"/>
    </xf>
    <xf numFmtId="2" fontId="1" fillId="35" borderId="8" xfId="0" applyNumberFormat="1" applyFont="1" applyFill="1" applyBorder="1" applyAlignment="1">
      <alignment horizontal="center" vertical="top" wrapText="1"/>
    </xf>
    <xf numFmtId="2" fontId="1" fillId="35" borderId="5" xfId="0" applyNumberFormat="1" applyFont="1" applyFill="1" applyBorder="1" applyAlignment="1">
      <alignment horizontal="center" vertical="top" wrapText="1"/>
    </xf>
    <xf numFmtId="0" fontId="2" fillId="37" borderId="2" xfId="0" applyFont="1" applyFill="1" applyBorder="1" applyAlignment="1">
      <alignment horizontal="center" wrapText="1"/>
    </xf>
    <xf numFmtId="0" fontId="0" fillId="41" borderId="5" xfId="0" applyFill="1" applyBorder="1"/>
    <xf numFmtId="165" fontId="27" fillId="36" borderId="7" xfId="0" applyNumberFormat="1" applyFont="1" applyFill="1" applyBorder="1" applyAlignment="1">
      <alignment horizontal="center"/>
    </xf>
    <xf numFmtId="165" fontId="27" fillId="36" borderId="5" xfId="0" applyNumberFormat="1" applyFont="1" applyFill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0" fontId="2" fillId="42" borderId="8" xfId="0" applyFont="1" applyFill="1" applyBorder="1" applyAlignment="1">
      <alignment horizontal="center" wrapText="1"/>
    </xf>
    <xf numFmtId="0" fontId="2" fillId="42" borderId="5" xfId="0" applyFont="1" applyFill="1" applyBorder="1" applyAlignment="1">
      <alignment horizont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 2" xfId="38" xr:uid="{00000000-0005-0000-0000-000026000000}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2:S46"/>
  <sheetViews>
    <sheetView tabSelected="1" workbookViewId="0">
      <selection activeCell="D26" sqref="D26"/>
    </sheetView>
  </sheetViews>
  <sheetFormatPr defaultRowHeight="13.2" x14ac:dyDescent="0.25"/>
  <cols>
    <col min="4" max="4" width="9.6640625" customWidth="1"/>
    <col min="16" max="18" width="10.109375" bestFit="1" customWidth="1"/>
    <col min="19" max="19" width="9.6640625" customWidth="1"/>
  </cols>
  <sheetData>
    <row r="2" spans="1:17" ht="15.6" x14ac:dyDescent="0.3">
      <c r="A2" s="82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x14ac:dyDescent="0.25">
      <c r="A4" s="83"/>
      <c r="B4" s="81"/>
      <c r="C4" s="81"/>
      <c r="D4" s="81"/>
      <c r="E4" s="107"/>
      <c r="F4" s="105" t="s">
        <v>33</v>
      </c>
      <c r="G4" s="77"/>
      <c r="H4" s="77"/>
      <c r="I4" s="77"/>
      <c r="J4" s="77"/>
      <c r="K4" s="77"/>
      <c r="L4" s="77"/>
      <c r="M4" s="77"/>
      <c r="N4" s="77"/>
      <c r="O4" s="77"/>
      <c r="P4" s="78"/>
      <c r="Q4" s="3"/>
    </row>
    <row r="5" spans="1:17" x14ac:dyDescent="0.25">
      <c r="A5" s="30"/>
      <c r="B5" s="108" t="s">
        <v>34</v>
      </c>
      <c r="C5" s="109"/>
      <c r="D5" s="109"/>
      <c r="E5" s="110"/>
      <c r="F5" s="84" t="s">
        <v>5</v>
      </c>
      <c r="G5" s="85"/>
      <c r="H5" s="85"/>
      <c r="I5" s="85"/>
      <c r="J5" s="85"/>
      <c r="K5" s="85"/>
      <c r="L5" s="85"/>
      <c r="M5" s="85"/>
      <c r="N5" s="86" t="s">
        <v>35</v>
      </c>
      <c r="O5" s="87"/>
      <c r="P5" s="90" t="s">
        <v>36</v>
      </c>
      <c r="Q5" s="93" t="s">
        <v>12</v>
      </c>
    </row>
    <row r="6" spans="1:17" x14ac:dyDescent="0.25">
      <c r="A6" s="31"/>
      <c r="B6" s="79" t="s">
        <v>37</v>
      </c>
      <c r="C6" s="79" t="s">
        <v>7</v>
      </c>
      <c r="D6" s="79" t="s">
        <v>66</v>
      </c>
      <c r="E6" s="98" t="s">
        <v>6</v>
      </c>
      <c r="F6" s="96" t="s">
        <v>38</v>
      </c>
      <c r="G6" s="96" t="s">
        <v>80</v>
      </c>
      <c r="H6" s="96" t="s">
        <v>39</v>
      </c>
      <c r="I6" s="96" t="s">
        <v>40</v>
      </c>
      <c r="J6" s="96" t="s">
        <v>41</v>
      </c>
      <c r="K6" s="96" t="s">
        <v>83</v>
      </c>
      <c r="L6" s="100" t="s">
        <v>42</v>
      </c>
      <c r="M6" s="102"/>
      <c r="N6" s="88"/>
      <c r="O6" s="89"/>
      <c r="P6" s="91"/>
      <c r="Q6" s="94"/>
    </row>
    <row r="7" spans="1:17" ht="121.8" x14ac:dyDescent="0.25">
      <c r="A7" s="13"/>
      <c r="B7" s="80"/>
      <c r="C7" s="80"/>
      <c r="D7" s="80"/>
      <c r="E7" s="99"/>
      <c r="F7" s="97"/>
      <c r="G7" s="97"/>
      <c r="H7" s="97"/>
      <c r="I7" s="97"/>
      <c r="J7" s="97"/>
      <c r="K7" s="97"/>
      <c r="L7" s="32" t="s">
        <v>67</v>
      </c>
      <c r="M7" s="32" t="s">
        <v>69</v>
      </c>
      <c r="N7" s="12" t="s">
        <v>43</v>
      </c>
      <c r="O7" s="12" t="s">
        <v>44</v>
      </c>
      <c r="P7" s="92"/>
      <c r="Q7" s="95"/>
    </row>
    <row r="8" spans="1:17" x14ac:dyDescent="0.25">
      <c r="A8" s="58" t="s">
        <v>68</v>
      </c>
      <c r="B8" s="59"/>
      <c r="C8" s="59"/>
      <c r="D8" s="60"/>
      <c r="E8" s="61"/>
      <c r="F8" s="62">
        <v>1.3</v>
      </c>
      <c r="G8" s="62">
        <v>1.91</v>
      </c>
      <c r="H8" s="62">
        <v>3.2</v>
      </c>
      <c r="I8" s="62">
        <v>0.24</v>
      </c>
      <c r="J8" s="62">
        <v>2</v>
      </c>
      <c r="K8" s="62">
        <v>3</v>
      </c>
      <c r="L8" s="62">
        <v>0</v>
      </c>
      <c r="M8" s="62">
        <v>0.4</v>
      </c>
      <c r="N8" s="63">
        <v>2.8</v>
      </c>
      <c r="O8" s="63">
        <v>2.8</v>
      </c>
      <c r="P8" s="64">
        <v>1.85</v>
      </c>
      <c r="Q8" s="64">
        <f>SUM(F8:P8)</f>
        <v>19.500000000000004</v>
      </c>
    </row>
    <row r="9" spans="1:17" x14ac:dyDescent="0.25">
      <c r="A9" s="111" t="s">
        <v>45</v>
      </c>
      <c r="B9" s="112"/>
      <c r="C9" s="112"/>
      <c r="D9" s="113"/>
      <c r="E9" s="40">
        <v>6927.6</v>
      </c>
      <c r="F9" s="100" t="s">
        <v>46</v>
      </c>
      <c r="G9" s="101"/>
      <c r="H9" s="101"/>
      <c r="I9" s="101"/>
      <c r="J9" s="101"/>
      <c r="K9" s="101"/>
      <c r="L9" s="101"/>
      <c r="M9" s="102"/>
      <c r="N9" s="103" t="s">
        <v>47</v>
      </c>
      <c r="O9" s="104"/>
      <c r="P9" s="14" t="s">
        <v>48</v>
      </c>
      <c r="Q9" s="14"/>
    </row>
    <row r="10" spans="1:17" x14ac:dyDescent="0.25">
      <c r="A10" s="116" t="s">
        <v>49</v>
      </c>
      <c r="B10" s="117"/>
      <c r="C10" s="117"/>
      <c r="D10" s="117"/>
      <c r="E10" s="118"/>
      <c r="F10" s="15">
        <v>9005.880000000001</v>
      </c>
      <c r="G10" s="15">
        <v>13231.716</v>
      </c>
      <c r="H10" s="15">
        <v>22168.320000000003</v>
      </c>
      <c r="I10" s="15">
        <v>1662.624</v>
      </c>
      <c r="J10" s="15">
        <v>13855.2</v>
      </c>
      <c r="K10" s="15">
        <v>20782.800000000003</v>
      </c>
      <c r="L10" s="15">
        <v>0</v>
      </c>
      <c r="M10" s="15">
        <v>2771.0400000000004</v>
      </c>
      <c r="N10" s="15">
        <v>19397.28</v>
      </c>
      <c r="O10" s="15">
        <v>19397.28</v>
      </c>
      <c r="P10" s="15">
        <v>12816.060000000001</v>
      </c>
      <c r="Q10" s="15">
        <f>F10+G10+H10+I10+J10+K10+L10+M10+N10+O10+P10</f>
        <v>135088.20000000001</v>
      </c>
    </row>
    <row r="11" spans="1:17" x14ac:dyDescent="0.25">
      <c r="A11" s="119" t="s">
        <v>50</v>
      </c>
      <c r="B11" s="119"/>
      <c r="C11" s="119"/>
      <c r="D11" s="119"/>
      <c r="E11" s="120"/>
      <c r="F11" s="121" t="s">
        <v>51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1:17" x14ac:dyDescent="0.25">
      <c r="A12" s="129" t="s">
        <v>52</v>
      </c>
      <c r="B12" s="129"/>
      <c r="C12" s="129"/>
      <c r="D12" s="130"/>
      <c r="E12" s="41">
        <v>52333.4387099999</v>
      </c>
      <c r="F12" s="33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8"/>
    </row>
    <row r="13" spans="1:17" x14ac:dyDescent="0.25">
      <c r="A13" s="34"/>
      <c r="B13" s="124" t="s">
        <v>65</v>
      </c>
      <c r="C13" s="124"/>
      <c r="D13" s="35" t="s">
        <v>50</v>
      </c>
      <c r="E13" s="36" t="s">
        <v>30</v>
      </c>
      <c r="F13" s="33"/>
      <c r="G13" s="16"/>
      <c r="H13" s="17"/>
      <c r="I13" s="16"/>
      <c r="J13" s="16"/>
      <c r="K13" s="16"/>
      <c r="L13" s="16"/>
      <c r="M13" s="16"/>
      <c r="N13" s="16"/>
      <c r="O13" s="16"/>
      <c r="P13" s="16"/>
      <c r="Q13" s="18"/>
    </row>
    <row r="14" spans="1:17" x14ac:dyDescent="0.25">
      <c r="A14" s="19" t="s">
        <v>53</v>
      </c>
      <c r="B14" s="114">
        <v>143086.85</v>
      </c>
      <c r="C14" s="125"/>
      <c r="D14" s="37">
        <v>102228.83</v>
      </c>
      <c r="E14" s="25"/>
      <c r="F14" s="20">
        <v>9005.880000000001</v>
      </c>
      <c r="G14" s="20">
        <v>13208.242</v>
      </c>
      <c r="H14" s="21">
        <v>22168.320000000003</v>
      </c>
      <c r="I14" s="20">
        <v>4200</v>
      </c>
      <c r="J14" s="20">
        <v>13855.2</v>
      </c>
      <c r="K14" s="20">
        <v>20782.800000000003</v>
      </c>
      <c r="L14" s="20">
        <f>23578.58+9267.67831</f>
        <v>32846.258310000005</v>
      </c>
      <c r="M14" s="20">
        <f>1500+780</f>
        <v>2280</v>
      </c>
      <c r="N14" s="38">
        <v>12603</v>
      </c>
      <c r="O14" s="38">
        <v>0</v>
      </c>
      <c r="P14" s="20">
        <v>12816.060000000001</v>
      </c>
      <c r="Q14" s="22">
        <f t="shared" ref="Q14:Q25" si="0">SUM(F14:P14)</f>
        <v>143765.76031000001</v>
      </c>
    </row>
    <row r="15" spans="1:17" x14ac:dyDescent="0.25">
      <c r="A15" s="19" t="s">
        <v>54</v>
      </c>
      <c r="B15" s="114">
        <v>167934.77</v>
      </c>
      <c r="C15" s="115"/>
      <c r="D15" s="37">
        <v>128028.3</v>
      </c>
      <c r="E15" s="25"/>
      <c r="F15" s="20">
        <v>9005.880000000001</v>
      </c>
      <c r="G15" s="20">
        <v>8877.6742999999988</v>
      </c>
      <c r="H15" s="21">
        <v>22168.320000000003</v>
      </c>
      <c r="I15" s="20">
        <v>4200</v>
      </c>
      <c r="J15" s="20">
        <v>13855.2</v>
      </c>
      <c r="K15" s="20">
        <v>20782.800000000003</v>
      </c>
      <c r="L15" s="20">
        <f>13562.9+9.15884</f>
        <v>13572.05884</v>
      </c>
      <c r="M15" s="20">
        <f>4500+1500</f>
        <v>6000</v>
      </c>
      <c r="N15" s="38">
        <v>672</v>
      </c>
      <c r="O15" s="38">
        <v>0</v>
      </c>
      <c r="P15" s="20">
        <v>12816.060000000001</v>
      </c>
      <c r="Q15" s="22">
        <f t="shared" si="0"/>
        <v>111949.99314000001</v>
      </c>
    </row>
    <row r="16" spans="1:17" x14ac:dyDescent="0.25">
      <c r="A16" s="19" t="s">
        <v>1</v>
      </c>
      <c r="B16" s="114">
        <v>148660.1</v>
      </c>
      <c r="C16" s="115"/>
      <c r="D16" s="37">
        <f>168024.54+400</f>
        <v>168424.54</v>
      </c>
      <c r="E16" s="25"/>
      <c r="F16" s="20">
        <v>9005.880000000001</v>
      </c>
      <c r="G16" s="20">
        <v>9951.3959999999988</v>
      </c>
      <c r="H16" s="21">
        <v>22168.320000000003</v>
      </c>
      <c r="I16" s="20">
        <v>4200</v>
      </c>
      <c r="J16" s="20">
        <v>13855.2</v>
      </c>
      <c r="K16" s="20">
        <v>20782.800000000003</v>
      </c>
      <c r="L16" s="20">
        <f>13354.24+15596.27116</f>
        <v>28950.511160000002</v>
      </c>
      <c r="M16" s="20">
        <v>0</v>
      </c>
      <c r="N16" s="38">
        <v>0</v>
      </c>
      <c r="O16" s="38">
        <v>12283</v>
      </c>
      <c r="P16" s="20">
        <v>12816.060000000001</v>
      </c>
      <c r="Q16" s="22">
        <f t="shared" si="0"/>
        <v>134013.16716000001</v>
      </c>
    </row>
    <row r="17" spans="1:18" x14ac:dyDescent="0.25">
      <c r="A17" s="19" t="s">
        <v>55</v>
      </c>
      <c r="B17" s="114">
        <v>164038.63</v>
      </c>
      <c r="C17" s="115"/>
      <c r="D17" s="37">
        <v>138480.32000000001</v>
      </c>
      <c r="E17" s="25"/>
      <c r="F17" s="20">
        <v>9005.880000000001</v>
      </c>
      <c r="G17" s="20">
        <f>13208.242+19369.22</f>
        <v>32577.462</v>
      </c>
      <c r="H17" s="21">
        <v>22168.320000000003</v>
      </c>
      <c r="I17" s="20">
        <v>4200</v>
      </c>
      <c r="J17" s="20">
        <v>13855.2</v>
      </c>
      <c r="K17" s="20">
        <v>20782.800000000003</v>
      </c>
      <c r="L17" s="20">
        <f>15127.85+8344.43412</f>
        <v>23472.28412</v>
      </c>
      <c r="M17" s="20">
        <v>0</v>
      </c>
      <c r="N17" s="38">
        <v>0</v>
      </c>
      <c r="O17" s="38">
        <v>1152</v>
      </c>
      <c r="P17" s="20">
        <v>12816.060000000001</v>
      </c>
      <c r="Q17" s="22">
        <f t="shared" si="0"/>
        <v>140030.00612000001</v>
      </c>
    </row>
    <row r="18" spans="1:18" x14ac:dyDescent="0.25">
      <c r="A18" s="19" t="s">
        <v>2</v>
      </c>
      <c r="B18" s="114">
        <v>158560.18</v>
      </c>
      <c r="C18" s="115"/>
      <c r="D18" s="37">
        <f>151859.37+400</f>
        <v>152259.37</v>
      </c>
      <c r="E18" s="25"/>
      <c r="F18" s="20">
        <v>9005.880000000001</v>
      </c>
      <c r="G18" s="20">
        <v>13208.242</v>
      </c>
      <c r="H18" s="21">
        <v>22168.320000000003</v>
      </c>
      <c r="I18" s="20">
        <v>0</v>
      </c>
      <c r="J18" s="20">
        <v>13855.2</v>
      </c>
      <c r="K18" s="20">
        <v>20782.800000000003</v>
      </c>
      <c r="L18" s="20">
        <f>18988.06+4383.92102</f>
        <v>23371.981019999999</v>
      </c>
      <c r="M18" s="42">
        <v>1500</v>
      </c>
      <c r="N18" s="38">
        <v>0</v>
      </c>
      <c r="O18" s="38">
        <f>67579+4641</f>
        <v>72220</v>
      </c>
      <c r="P18" s="20">
        <v>12816.060000000001</v>
      </c>
      <c r="Q18" s="22">
        <f t="shared" si="0"/>
        <v>188928.48302000001</v>
      </c>
    </row>
    <row r="19" spans="1:18" x14ac:dyDescent="0.25">
      <c r="A19" s="19" t="s">
        <v>3</v>
      </c>
      <c r="B19" s="114">
        <v>158459.85</v>
      </c>
      <c r="C19" s="115"/>
      <c r="D19" s="37">
        <v>161341</v>
      </c>
      <c r="E19" s="25"/>
      <c r="F19" s="20">
        <v>9005.880000000001</v>
      </c>
      <c r="G19" s="20">
        <v>13208.242</v>
      </c>
      <c r="H19" s="21">
        <v>22168.320000000003</v>
      </c>
      <c r="I19" s="20">
        <v>0</v>
      </c>
      <c r="J19" s="20">
        <v>13855.2</v>
      </c>
      <c r="K19" s="20">
        <v>20782.800000000003</v>
      </c>
      <c r="L19" s="20">
        <f>16901.46+10140.81154</f>
        <v>27042.271540000002</v>
      </c>
      <c r="M19" s="42">
        <f>1600+14166+51000+7519.22</f>
        <v>74285.22</v>
      </c>
      <c r="N19" s="38">
        <f>7761+2044+12229+598</f>
        <v>22632</v>
      </c>
      <c r="O19" s="38">
        <v>55296</v>
      </c>
      <c r="P19" s="20">
        <v>12816.060000000001</v>
      </c>
      <c r="Q19" s="22">
        <f t="shared" si="0"/>
        <v>271091.99354</v>
      </c>
    </row>
    <row r="20" spans="1:18" x14ac:dyDescent="0.25">
      <c r="A20" s="19" t="s">
        <v>4</v>
      </c>
      <c r="B20" s="114">
        <v>162130.13</v>
      </c>
      <c r="C20" s="115"/>
      <c r="D20" s="37">
        <v>142369.70000000001</v>
      </c>
      <c r="E20" s="25"/>
      <c r="F20" s="20">
        <v>9005.880000000001</v>
      </c>
      <c r="G20" s="20">
        <v>13208.242</v>
      </c>
      <c r="H20" s="21">
        <v>22168.320000000003</v>
      </c>
      <c r="I20" s="20">
        <v>0</v>
      </c>
      <c r="J20" s="20">
        <v>13855.2</v>
      </c>
      <c r="K20" s="20">
        <v>20782.800000000003</v>
      </c>
      <c r="L20" s="20">
        <f>14919.19+6885.689</f>
        <v>21804.879000000001</v>
      </c>
      <c r="M20" s="20">
        <v>1000</v>
      </c>
      <c r="N20" s="38">
        <v>31927</v>
      </c>
      <c r="O20" s="38">
        <v>30719</v>
      </c>
      <c r="P20" s="20">
        <v>12816.060000000001</v>
      </c>
      <c r="Q20" s="22">
        <f t="shared" si="0"/>
        <v>177287.38099999999</v>
      </c>
    </row>
    <row r="21" spans="1:18" x14ac:dyDescent="0.25">
      <c r="A21" s="19" t="s">
        <v>19</v>
      </c>
      <c r="B21" s="114">
        <v>156893.44</v>
      </c>
      <c r="C21" s="115"/>
      <c r="D21" s="37">
        <v>148063.03</v>
      </c>
      <c r="E21" s="25"/>
      <c r="F21" s="20">
        <v>9005.880000000001</v>
      </c>
      <c r="G21" s="20">
        <v>4021.17</v>
      </c>
      <c r="H21" s="21">
        <v>22168.320000000003</v>
      </c>
      <c r="I21" s="20">
        <v>0</v>
      </c>
      <c r="J21" s="20">
        <v>13855.2</v>
      </c>
      <c r="K21" s="20">
        <v>20782.800000000003</v>
      </c>
      <c r="L21" s="20">
        <f>17423.11+17568.37</f>
        <v>34991.479999999996</v>
      </c>
      <c r="M21" s="20">
        <f>9600+4200+1500</f>
        <v>15300</v>
      </c>
      <c r="N21" s="38">
        <f>5739+26240+2565+957</f>
        <v>35501</v>
      </c>
      <c r="O21" s="38">
        <v>0</v>
      </c>
      <c r="P21" s="20">
        <v>12816.060000000001</v>
      </c>
      <c r="Q21" s="22">
        <f t="shared" si="0"/>
        <v>168441.91</v>
      </c>
    </row>
    <row r="22" spans="1:18" x14ac:dyDescent="0.25">
      <c r="A22" s="19" t="s">
        <v>56</v>
      </c>
      <c r="B22" s="114">
        <v>170079.43</v>
      </c>
      <c r="C22" s="115"/>
      <c r="D22" s="37">
        <f>145696.02+800</f>
        <v>146496.01999999999</v>
      </c>
      <c r="E22" s="25"/>
      <c r="F22" s="20">
        <v>9005.880000000001</v>
      </c>
      <c r="G22" s="20">
        <v>0</v>
      </c>
      <c r="H22" s="21">
        <v>22168.320000000003</v>
      </c>
      <c r="I22" s="20">
        <v>0</v>
      </c>
      <c r="J22" s="20">
        <v>13855.2</v>
      </c>
      <c r="K22" s="20">
        <v>20782.800000000003</v>
      </c>
      <c r="L22" s="20">
        <f>14188.88+1361.52666</f>
        <v>15550.406659999999</v>
      </c>
      <c r="M22" s="20">
        <v>0</v>
      </c>
      <c r="N22" s="38">
        <v>0</v>
      </c>
      <c r="O22" s="38">
        <v>0</v>
      </c>
      <c r="P22" s="20">
        <v>12816.060000000001</v>
      </c>
      <c r="Q22" s="22">
        <f t="shared" si="0"/>
        <v>94178.666660000003</v>
      </c>
    </row>
    <row r="23" spans="1:18" x14ac:dyDescent="0.25">
      <c r="A23" s="19" t="s">
        <v>57</v>
      </c>
      <c r="B23" s="114">
        <v>150637.85</v>
      </c>
      <c r="C23" s="115"/>
      <c r="D23" s="37">
        <v>173356.03</v>
      </c>
      <c r="E23" s="25"/>
      <c r="F23" s="20">
        <v>9005.880000000001</v>
      </c>
      <c r="G23" s="20">
        <v>5989.2</v>
      </c>
      <c r="H23" s="21">
        <v>22168.320000000003</v>
      </c>
      <c r="I23" s="20">
        <v>4200</v>
      </c>
      <c r="J23" s="20">
        <v>13855.2</v>
      </c>
      <c r="K23" s="20">
        <v>20782.800000000003</v>
      </c>
      <c r="L23" s="20">
        <f>15649.5+7197.59775</f>
        <v>22847.097750000001</v>
      </c>
      <c r="M23" s="20">
        <v>1300</v>
      </c>
      <c r="N23" s="38">
        <f>1087+20044</f>
        <v>21131</v>
      </c>
      <c r="O23" s="38">
        <v>0</v>
      </c>
      <c r="P23" s="20">
        <v>12816.060000000001</v>
      </c>
      <c r="Q23" s="22">
        <f t="shared" si="0"/>
        <v>134095.55775000001</v>
      </c>
    </row>
    <row r="24" spans="1:18" x14ac:dyDescent="0.25">
      <c r="A24" s="19" t="s">
        <v>58</v>
      </c>
      <c r="B24" s="114">
        <v>157935.34</v>
      </c>
      <c r="C24" s="115"/>
      <c r="D24" s="37">
        <v>136995.84</v>
      </c>
      <c r="E24" s="25"/>
      <c r="F24" s="20">
        <v>9005.880000000001</v>
      </c>
      <c r="G24" s="20">
        <v>11978.4</v>
      </c>
      <c r="H24" s="21">
        <v>22168.320000000003</v>
      </c>
      <c r="I24" s="20">
        <v>4200</v>
      </c>
      <c r="J24" s="20">
        <v>13855.2</v>
      </c>
      <c r="K24" s="20">
        <v>20782.800000000003</v>
      </c>
      <c r="L24" s="20">
        <f>19718.37+8566.05635</f>
        <v>28284.426350000002</v>
      </c>
      <c r="M24" s="20">
        <v>6433.99</v>
      </c>
      <c r="N24" s="38">
        <v>598</v>
      </c>
      <c r="O24" s="38">
        <v>61448</v>
      </c>
      <c r="P24" s="20">
        <v>12816.060000000001</v>
      </c>
      <c r="Q24" s="22">
        <f t="shared" si="0"/>
        <v>191571.07634999999</v>
      </c>
    </row>
    <row r="25" spans="1:18" x14ac:dyDescent="0.25">
      <c r="A25" s="19" t="s">
        <v>59</v>
      </c>
      <c r="B25" s="114">
        <v>163372.19</v>
      </c>
      <c r="C25" s="115"/>
      <c r="D25" s="37">
        <v>139239.26999999999</v>
      </c>
      <c r="E25" s="25"/>
      <c r="F25" s="20">
        <v>9005.880000000001</v>
      </c>
      <c r="G25" s="20">
        <v>3743.25</v>
      </c>
      <c r="H25" s="21">
        <v>22168.320000000003</v>
      </c>
      <c r="I25" s="20">
        <v>4200</v>
      </c>
      <c r="J25" s="20">
        <v>13855.2</v>
      </c>
      <c r="K25" s="20">
        <v>20782.800000000003</v>
      </c>
      <c r="L25" s="20">
        <f>4903.51+8082.64775</f>
        <v>12986.15775</v>
      </c>
      <c r="M25" s="20">
        <v>4583.13</v>
      </c>
      <c r="N25" s="38">
        <v>0</v>
      </c>
      <c r="O25" s="38">
        <v>24577</v>
      </c>
      <c r="P25" s="20">
        <v>12816.060000000001</v>
      </c>
      <c r="Q25" s="22">
        <f t="shared" si="0"/>
        <v>128717.79775000001</v>
      </c>
    </row>
    <row r="26" spans="1:18" ht="23.4" x14ac:dyDescent="0.25">
      <c r="A26" s="23" t="s">
        <v>60</v>
      </c>
      <c r="B26" s="114">
        <v>0</v>
      </c>
      <c r="C26" s="115"/>
      <c r="D26" s="37">
        <f>3600+3600+3600+3600</f>
        <v>14400</v>
      </c>
      <c r="E26" s="25"/>
      <c r="F26" s="20"/>
      <c r="G26" s="20"/>
      <c r="H26" s="20"/>
      <c r="I26" s="20"/>
      <c r="J26" s="20"/>
      <c r="K26" s="20"/>
      <c r="L26" s="20"/>
      <c r="M26" s="20"/>
      <c r="N26" s="38"/>
      <c r="O26" s="38"/>
      <c r="P26" s="20"/>
      <c r="Q26" s="22"/>
    </row>
    <row r="27" spans="1:18" x14ac:dyDescent="0.25">
      <c r="A27" s="24" t="s">
        <v>6</v>
      </c>
      <c r="B27" s="126">
        <f>SUM(B14:B26)</f>
        <v>1901788.76</v>
      </c>
      <c r="C27" s="127"/>
      <c r="D27" s="27">
        <f>SUM(D14:D26)</f>
        <v>1751682.2500000002</v>
      </c>
      <c r="E27" s="27"/>
      <c r="F27" s="27">
        <f t="shared" ref="F27:Q27" si="1">SUM(F14:F26)</f>
        <v>108070.56000000004</v>
      </c>
      <c r="G27" s="27">
        <f t="shared" si="1"/>
        <v>129971.52029999999</v>
      </c>
      <c r="H27" s="27">
        <f t="shared" si="1"/>
        <v>266019.84000000003</v>
      </c>
      <c r="I27" s="27">
        <f t="shared" si="1"/>
        <v>29400</v>
      </c>
      <c r="J27" s="27">
        <f t="shared" si="1"/>
        <v>166262.40000000002</v>
      </c>
      <c r="K27" s="27">
        <f t="shared" si="1"/>
        <v>249393.59999999998</v>
      </c>
      <c r="L27" s="27">
        <f t="shared" si="1"/>
        <v>285719.81250000006</v>
      </c>
      <c r="M27" s="27">
        <f t="shared" si="1"/>
        <v>112682.34000000001</v>
      </c>
      <c r="N27" s="27">
        <f t="shared" si="1"/>
        <v>125064</v>
      </c>
      <c r="O27" s="27">
        <f t="shared" si="1"/>
        <v>257695</v>
      </c>
      <c r="P27" s="27">
        <f t="shared" si="1"/>
        <v>153792.72</v>
      </c>
      <c r="Q27" s="28">
        <f t="shared" si="1"/>
        <v>1884071.7927999999</v>
      </c>
    </row>
    <row r="28" spans="1:18" x14ac:dyDescent="0.25">
      <c r="A28" s="2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9" t="s">
        <v>61</v>
      </c>
      <c r="P28" s="128">
        <f>SUM(E12+D27-Q27)</f>
        <v>-80056.104089999804</v>
      </c>
      <c r="Q28" s="128"/>
    </row>
    <row r="29" spans="1:18" x14ac:dyDescent="0.25">
      <c r="A29" t="s">
        <v>0</v>
      </c>
      <c r="B29">
        <v>1500</v>
      </c>
      <c r="C29" t="s">
        <v>97</v>
      </c>
    </row>
    <row r="30" spans="1:18" x14ac:dyDescent="0.25">
      <c r="B30">
        <v>780</v>
      </c>
      <c r="C30" t="s">
        <v>32</v>
      </c>
      <c r="H30" s="1"/>
      <c r="I30" s="1"/>
      <c r="J30" s="1"/>
      <c r="K30" s="43" t="s">
        <v>0</v>
      </c>
      <c r="L30" s="45">
        <v>23578.58</v>
      </c>
      <c r="M30" s="45" t="s">
        <v>73</v>
      </c>
      <c r="N30" s="45">
        <v>9267.6783099999993</v>
      </c>
      <c r="O30" s="45" t="s">
        <v>72</v>
      </c>
      <c r="P30" s="7"/>
      <c r="Q30" s="2"/>
    </row>
    <row r="31" spans="1:18" x14ac:dyDescent="0.25">
      <c r="A31" t="s">
        <v>17</v>
      </c>
      <c r="B31">
        <v>4500</v>
      </c>
      <c r="C31" t="s">
        <v>99</v>
      </c>
      <c r="H31" s="1"/>
      <c r="I31" s="1"/>
      <c r="K31" s="43" t="s">
        <v>17</v>
      </c>
      <c r="L31" s="45">
        <v>13562.900000000001</v>
      </c>
      <c r="M31" s="45" t="s">
        <v>73</v>
      </c>
      <c r="N31" s="45">
        <v>9.1588399999999996</v>
      </c>
      <c r="O31" s="45" t="s">
        <v>72</v>
      </c>
      <c r="Q31" s="2"/>
    </row>
    <row r="32" spans="1:18" x14ac:dyDescent="0.25">
      <c r="B32">
        <v>1500</v>
      </c>
      <c r="C32" t="s">
        <v>100</v>
      </c>
      <c r="H32" s="1"/>
      <c r="K32" s="43" t="s">
        <v>1</v>
      </c>
      <c r="L32" s="45">
        <v>13354.24</v>
      </c>
      <c r="M32" s="45" t="s">
        <v>73</v>
      </c>
      <c r="N32" s="45">
        <v>15596.27116</v>
      </c>
      <c r="O32" s="45" t="s">
        <v>72</v>
      </c>
      <c r="Q32" s="7"/>
      <c r="R32" s="7"/>
    </row>
    <row r="33" spans="1:19" x14ac:dyDescent="0.25">
      <c r="A33" t="s">
        <v>2</v>
      </c>
      <c r="B33">
        <v>1500</v>
      </c>
      <c r="C33" t="s">
        <v>104</v>
      </c>
      <c r="K33" s="43" t="s">
        <v>8</v>
      </c>
      <c r="L33" s="45">
        <v>15127.849999999999</v>
      </c>
      <c r="M33" s="45" t="s">
        <v>73</v>
      </c>
      <c r="N33" s="45">
        <v>8344.4341199999999</v>
      </c>
      <c r="O33" s="45" t="s">
        <v>72</v>
      </c>
      <c r="Q33" s="7"/>
    </row>
    <row r="34" spans="1:19" x14ac:dyDescent="0.25">
      <c r="A34" t="s">
        <v>3</v>
      </c>
      <c r="B34">
        <v>1600</v>
      </c>
      <c r="C34" t="s">
        <v>105</v>
      </c>
      <c r="G34" s="2"/>
      <c r="I34" s="7"/>
      <c r="K34" s="43" t="s">
        <v>2</v>
      </c>
      <c r="L34" s="45">
        <v>18988.059999999998</v>
      </c>
      <c r="M34" s="45" t="s">
        <v>73</v>
      </c>
      <c r="N34" s="45">
        <v>4383.9210199999998</v>
      </c>
      <c r="O34" s="45" t="s">
        <v>72</v>
      </c>
      <c r="Q34" s="7"/>
    </row>
    <row r="35" spans="1:19" x14ac:dyDescent="0.25">
      <c r="B35">
        <v>14166</v>
      </c>
      <c r="C35" t="s">
        <v>26</v>
      </c>
      <c r="K35" s="43" t="s">
        <v>3</v>
      </c>
      <c r="L35" s="45">
        <v>16901.46</v>
      </c>
      <c r="M35" s="45" t="s">
        <v>73</v>
      </c>
      <c r="N35" s="45">
        <v>10140.811540000001</v>
      </c>
      <c r="O35" s="45" t="s">
        <v>72</v>
      </c>
      <c r="Q35" s="7"/>
    </row>
    <row r="36" spans="1:19" x14ac:dyDescent="0.25">
      <c r="B36">
        <v>51000</v>
      </c>
      <c r="C36" t="s">
        <v>87</v>
      </c>
      <c r="H36" s="2"/>
      <c r="K36" s="43" t="s">
        <v>4</v>
      </c>
      <c r="L36" s="45">
        <v>14919.19</v>
      </c>
      <c r="M36" s="45" t="s">
        <v>73</v>
      </c>
      <c r="N36" s="45">
        <v>6885.6890000000003</v>
      </c>
      <c r="O36" s="45" t="s">
        <v>72</v>
      </c>
    </row>
    <row r="37" spans="1:19" x14ac:dyDescent="0.25">
      <c r="B37">
        <v>7519.22</v>
      </c>
      <c r="C37" t="s">
        <v>62</v>
      </c>
      <c r="K37" s="43" t="s">
        <v>19</v>
      </c>
      <c r="L37" s="45">
        <v>17423.11</v>
      </c>
      <c r="M37" s="45" t="s">
        <v>73</v>
      </c>
      <c r="N37" s="45">
        <v>17568.368119999901</v>
      </c>
      <c r="O37" s="45" t="s">
        <v>72</v>
      </c>
    </row>
    <row r="38" spans="1:19" x14ac:dyDescent="0.25">
      <c r="A38" t="s">
        <v>4</v>
      </c>
      <c r="B38">
        <v>700</v>
      </c>
      <c r="C38" t="s">
        <v>111</v>
      </c>
      <c r="G38" s="2"/>
      <c r="K38" s="43" t="s">
        <v>21</v>
      </c>
      <c r="L38" s="45">
        <v>14188.880000000001</v>
      </c>
      <c r="M38" s="45" t="s">
        <v>73</v>
      </c>
      <c r="N38" s="45">
        <v>1361.52666</v>
      </c>
      <c r="O38" s="45" t="s">
        <v>72</v>
      </c>
      <c r="P38" s="7"/>
    </row>
    <row r="39" spans="1:19" x14ac:dyDescent="0.25">
      <c r="B39">
        <v>300</v>
      </c>
      <c r="C39" t="s">
        <v>112</v>
      </c>
      <c r="K39" s="43" t="s">
        <v>22</v>
      </c>
      <c r="L39" s="45">
        <v>15649.5</v>
      </c>
      <c r="M39" s="45" t="s">
        <v>73</v>
      </c>
      <c r="N39" s="45">
        <v>7197.5977499999999</v>
      </c>
      <c r="O39" s="45" t="s">
        <v>72</v>
      </c>
    </row>
    <row r="40" spans="1:19" x14ac:dyDescent="0.25">
      <c r="A40" t="s">
        <v>19</v>
      </c>
      <c r="B40">
        <v>3600</v>
      </c>
      <c r="C40" t="s">
        <v>114</v>
      </c>
      <c r="K40" s="43" t="s">
        <v>24</v>
      </c>
      <c r="L40" s="45">
        <v>19718.37</v>
      </c>
      <c r="M40" s="45" t="s">
        <v>73</v>
      </c>
      <c r="N40" s="45">
        <v>8566.0563500000007</v>
      </c>
      <c r="O40" s="45" t="s">
        <v>72</v>
      </c>
      <c r="Q40" s="7"/>
    </row>
    <row r="41" spans="1:19" x14ac:dyDescent="0.25">
      <c r="B41">
        <v>6000</v>
      </c>
      <c r="C41" t="s">
        <v>115</v>
      </c>
      <c r="K41" s="43" t="s">
        <v>25</v>
      </c>
      <c r="L41" s="45">
        <v>4903.51</v>
      </c>
      <c r="M41" s="45" t="s">
        <v>73</v>
      </c>
      <c r="N41" s="45">
        <v>8082.6477500000001</v>
      </c>
      <c r="O41" s="45" t="s">
        <v>72</v>
      </c>
    </row>
    <row r="42" spans="1:19" x14ac:dyDescent="0.25">
      <c r="B42">
        <v>4200</v>
      </c>
      <c r="C42" t="s">
        <v>116</v>
      </c>
      <c r="L42" s="2"/>
      <c r="N42" s="2"/>
      <c r="P42" s="7"/>
      <c r="Q42" s="7"/>
      <c r="S42" s="2"/>
    </row>
    <row r="43" spans="1:19" x14ac:dyDescent="0.25">
      <c r="B43">
        <v>1500</v>
      </c>
      <c r="C43" t="s">
        <v>117</v>
      </c>
    </row>
    <row r="44" spans="1:19" x14ac:dyDescent="0.25">
      <c r="A44" t="s">
        <v>22</v>
      </c>
      <c r="B44">
        <v>1300</v>
      </c>
      <c r="C44" t="s">
        <v>131</v>
      </c>
    </row>
    <row r="45" spans="1:19" x14ac:dyDescent="0.25">
      <c r="A45" t="s">
        <v>24</v>
      </c>
      <c r="B45">
        <v>6433.99</v>
      </c>
      <c r="C45" t="s">
        <v>134</v>
      </c>
    </row>
    <row r="46" spans="1:19" x14ac:dyDescent="0.25">
      <c r="A46" t="s">
        <v>25</v>
      </c>
      <c r="B46">
        <v>4583.13</v>
      </c>
      <c r="C46" t="s">
        <v>136</v>
      </c>
    </row>
  </sheetData>
  <mergeCells count="43"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C6:C7"/>
    <mergeCell ref="D6:D7"/>
    <mergeCell ref="E6:E7"/>
    <mergeCell ref="F6:F7"/>
    <mergeCell ref="G6:G7"/>
    <mergeCell ref="B19:C19"/>
    <mergeCell ref="B13:C13"/>
    <mergeCell ref="B14:C14"/>
    <mergeCell ref="B15:C15"/>
    <mergeCell ref="B16:C16"/>
    <mergeCell ref="B17:C17"/>
    <mergeCell ref="B18:C18"/>
    <mergeCell ref="N9:O9"/>
    <mergeCell ref="A10:E10"/>
    <mergeCell ref="A11:E11"/>
    <mergeCell ref="F11:Q11"/>
    <mergeCell ref="A12:D12"/>
    <mergeCell ref="A9:D9"/>
    <mergeCell ref="F9:M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3:S67"/>
  <sheetViews>
    <sheetView workbookViewId="0">
      <selection activeCell="E87" sqref="E87"/>
    </sheetView>
  </sheetViews>
  <sheetFormatPr defaultRowHeight="13.2" x14ac:dyDescent="0.25"/>
  <sheetData>
    <row r="3" spans="1:17" x14ac:dyDescent="0.25">
      <c r="A3" s="57" t="s">
        <v>93</v>
      </c>
      <c r="B3" s="56"/>
      <c r="C3" s="56"/>
      <c r="D3" s="56"/>
      <c r="E3" s="56"/>
      <c r="F3" s="56" t="s">
        <v>94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39.6" x14ac:dyDescent="0.25">
      <c r="A4" s="65" t="s">
        <v>9</v>
      </c>
      <c r="B4" s="66"/>
      <c r="C4" s="67"/>
      <c r="D4" s="65"/>
      <c r="E4" s="66"/>
      <c r="F4" s="66"/>
      <c r="G4" s="66"/>
      <c r="H4" s="66"/>
      <c r="I4" s="66"/>
      <c r="J4" s="66"/>
      <c r="K4" s="66"/>
      <c r="L4" s="66"/>
      <c r="M4" s="66"/>
      <c r="N4" s="67"/>
      <c r="O4" s="3" t="s">
        <v>10</v>
      </c>
      <c r="P4" s="3" t="s">
        <v>11</v>
      </c>
      <c r="Q4" s="5" t="s">
        <v>27</v>
      </c>
    </row>
    <row r="5" spans="1:17" ht="79.2" x14ac:dyDescent="0.25">
      <c r="A5" s="71" t="s">
        <v>0</v>
      </c>
      <c r="B5" s="72"/>
      <c r="C5" s="73"/>
      <c r="D5" s="74" t="s">
        <v>75</v>
      </c>
      <c r="E5" s="75"/>
      <c r="F5" s="75"/>
      <c r="G5" s="75"/>
      <c r="H5" s="75"/>
      <c r="I5" s="75"/>
      <c r="J5" s="75"/>
      <c r="K5" s="75"/>
      <c r="L5" s="75"/>
      <c r="M5" s="75"/>
      <c r="N5" s="76"/>
      <c r="O5" s="52" t="s">
        <v>91</v>
      </c>
      <c r="P5" s="53">
        <v>6.6000000000000003E-2</v>
      </c>
      <c r="Q5" s="5" t="s">
        <v>96</v>
      </c>
    </row>
    <row r="6" spans="1:17" ht="26.25" customHeight="1" x14ac:dyDescent="0.25">
      <c r="A6" s="71"/>
      <c r="B6" s="72"/>
      <c r="C6" s="73"/>
      <c r="D6" s="68" t="s">
        <v>90</v>
      </c>
      <c r="E6" s="69"/>
      <c r="F6" s="69"/>
      <c r="G6" s="69"/>
      <c r="H6" s="69"/>
      <c r="I6" s="69"/>
      <c r="J6" s="69"/>
      <c r="K6" s="69"/>
      <c r="L6" s="69"/>
      <c r="M6" s="69"/>
      <c r="N6" s="70"/>
      <c r="O6" s="52" t="s">
        <v>71</v>
      </c>
      <c r="P6" s="53">
        <v>0.4</v>
      </c>
      <c r="Q6" s="5"/>
    </row>
    <row r="7" spans="1:17" ht="39.6" x14ac:dyDescent="0.25">
      <c r="A7" s="71"/>
      <c r="B7" s="72"/>
      <c r="C7" s="73"/>
      <c r="D7" s="74" t="s">
        <v>77</v>
      </c>
      <c r="E7" s="75"/>
      <c r="F7" s="75"/>
      <c r="G7" s="75"/>
      <c r="H7" s="75"/>
      <c r="I7" s="75"/>
      <c r="J7" s="75"/>
      <c r="K7" s="75"/>
      <c r="L7" s="75"/>
      <c r="M7" s="75"/>
      <c r="N7" s="76"/>
      <c r="O7" s="52" t="s">
        <v>82</v>
      </c>
      <c r="P7" s="53">
        <v>6.6000000000000003E-2</v>
      </c>
      <c r="Q7" s="5"/>
    </row>
    <row r="8" spans="1:17" x14ac:dyDescent="0.25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 t="s">
        <v>14</v>
      </c>
      <c r="Q8" s="55">
        <v>12.603</v>
      </c>
    </row>
    <row r="9" spans="1:17" ht="39.6" x14ac:dyDescent="0.25">
      <c r="A9" s="71" t="s">
        <v>17</v>
      </c>
      <c r="B9" s="72"/>
      <c r="C9" s="73"/>
      <c r="D9" s="74" t="s">
        <v>81</v>
      </c>
      <c r="E9" s="75"/>
      <c r="F9" s="75"/>
      <c r="G9" s="75"/>
      <c r="H9" s="75"/>
      <c r="I9" s="75"/>
      <c r="J9" s="75"/>
      <c r="K9" s="75"/>
      <c r="L9" s="75"/>
      <c r="M9" s="75"/>
      <c r="N9" s="76"/>
      <c r="O9" s="52" t="s">
        <v>16</v>
      </c>
      <c r="P9" s="53">
        <v>0.01</v>
      </c>
      <c r="Q9" s="5" t="s">
        <v>98</v>
      </c>
    </row>
    <row r="10" spans="1:17" x14ac:dyDescent="0.25">
      <c r="A10" s="51" t="s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 t="s">
        <v>14</v>
      </c>
      <c r="Q10" s="51">
        <v>0.67200000000000004</v>
      </c>
    </row>
    <row r="11" spans="1:17" ht="39.6" x14ac:dyDescent="0.25">
      <c r="A11" s="71" t="s">
        <v>1</v>
      </c>
      <c r="B11" s="72"/>
      <c r="C11" s="73"/>
      <c r="D11" s="74" t="s">
        <v>15</v>
      </c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52" t="s">
        <v>89</v>
      </c>
      <c r="P11" s="53">
        <v>0.2</v>
      </c>
      <c r="Q11" s="5" t="s">
        <v>101</v>
      </c>
    </row>
    <row r="12" spans="1:17" x14ac:dyDescent="0.25">
      <c r="A12" s="54" t="s">
        <v>12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14</v>
      </c>
      <c r="Q12" s="54">
        <v>12.282999999999999</v>
      </c>
    </row>
    <row r="13" spans="1:17" ht="30" customHeight="1" x14ac:dyDescent="0.25">
      <c r="A13" s="71" t="s">
        <v>8</v>
      </c>
      <c r="B13" s="72"/>
      <c r="C13" s="73"/>
      <c r="D13" s="74" t="s">
        <v>70</v>
      </c>
      <c r="E13" s="75"/>
      <c r="F13" s="75"/>
      <c r="G13" s="75"/>
      <c r="H13" s="75"/>
      <c r="I13" s="75"/>
      <c r="J13" s="75"/>
      <c r="K13" s="75"/>
      <c r="L13" s="75"/>
      <c r="M13" s="75"/>
      <c r="N13" s="76"/>
      <c r="O13" s="52" t="s">
        <v>79</v>
      </c>
      <c r="P13" s="53">
        <v>0.01</v>
      </c>
      <c r="Q13" s="5" t="s">
        <v>18</v>
      </c>
    </row>
    <row r="14" spans="1:17" x14ac:dyDescent="0.25">
      <c r="A14" s="46" t="s">
        <v>12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 t="s">
        <v>14</v>
      </c>
      <c r="Q14" s="46">
        <v>1.1519999999999999</v>
      </c>
    </row>
    <row r="15" spans="1:17" ht="39.6" x14ac:dyDescent="0.25">
      <c r="A15" s="71" t="s">
        <v>2</v>
      </c>
      <c r="B15" s="72"/>
      <c r="C15" s="73"/>
      <c r="D15" s="74" t="s">
        <v>15</v>
      </c>
      <c r="E15" s="75"/>
      <c r="F15" s="75"/>
      <c r="G15" s="75"/>
      <c r="H15" s="75"/>
      <c r="I15" s="75"/>
      <c r="J15" s="75"/>
      <c r="K15" s="75"/>
      <c r="L15" s="75"/>
      <c r="M15" s="75"/>
      <c r="N15" s="76"/>
      <c r="O15" s="52" t="s">
        <v>89</v>
      </c>
      <c r="P15" s="53">
        <v>1.1000000000000001</v>
      </c>
      <c r="Q15" s="5" t="s">
        <v>102</v>
      </c>
    </row>
    <row r="16" spans="1:17" x14ac:dyDescent="0.25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 t="s">
        <v>14</v>
      </c>
      <c r="Q16" s="9">
        <v>67.578999999999994</v>
      </c>
    </row>
    <row r="17" spans="1:17" ht="52.8" x14ac:dyDescent="0.25">
      <c r="A17" s="71" t="s">
        <v>2</v>
      </c>
      <c r="B17" s="72"/>
      <c r="C17" s="73"/>
      <c r="D17" s="74" t="s">
        <v>28</v>
      </c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52" t="s">
        <v>84</v>
      </c>
      <c r="P17" s="53">
        <v>0.04</v>
      </c>
      <c r="Q17" s="5" t="s">
        <v>103</v>
      </c>
    </row>
    <row r="18" spans="1:17" x14ac:dyDescent="0.25">
      <c r="A18" s="71"/>
      <c r="B18" s="72"/>
      <c r="C18" s="73"/>
      <c r="D18" s="74" t="s">
        <v>29</v>
      </c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52" t="s">
        <v>79</v>
      </c>
      <c r="P18" s="53">
        <v>0.01</v>
      </c>
      <c r="Q18" s="5"/>
    </row>
    <row r="19" spans="1:17" x14ac:dyDescent="0.25">
      <c r="A19" s="9" t="s">
        <v>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 t="s">
        <v>14</v>
      </c>
      <c r="Q19" s="9">
        <v>4.641</v>
      </c>
    </row>
    <row r="20" spans="1:17" ht="39.6" x14ac:dyDescent="0.25">
      <c r="A20" s="71" t="s">
        <v>3</v>
      </c>
      <c r="B20" s="72"/>
      <c r="C20" s="73"/>
      <c r="D20" s="74" t="s">
        <v>15</v>
      </c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52" t="s">
        <v>89</v>
      </c>
      <c r="P20" s="53">
        <v>0.9</v>
      </c>
      <c r="Q20" s="5" t="s">
        <v>106</v>
      </c>
    </row>
    <row r="21" spans="1:17" x14ac:dyDescent="0.25">
      <c r="A21" s="29" t="s">
        <v>12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 t="s">
        <v>14</v>
      </c>
      <c r="Q21" s="29">
        <v>55.295999999999999</v>
      </c>
    </row>
    <row r="22" spans="1:17" ht="39.6" x14ac:dyDescent="0.25">
      <c r="A22" s="71" t="s">
        <v>3</v>
      </c>
      <c r="B22" s="72"/>
      <c r="C22" s="73"/>
      <c r="D22" s="68" t="s">
        <v>90</v>
      </c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52" t="s">
        <v>71</v>
      </c>
      <c r="P22" s="53">
        <v>0.3</v>
      </c>
      <c r="Q22" s="5" t="s">
        <v>107</v>
      </c>
    </row>
    <row r="23" spans="1:17" ht="39.6" x14ac:dyDescent="0.25">
      <c r="A23" s="71"/>
      <c r="B23" s="72"/>
      <c r="C23" s="73"/>
      <c r="D23" s="68" t="s">
        <v>76</v>
      </c>
      <c r="E23" s="69"/>
      <c r="F23" s="69"/>
      <c r="G23" s="69"/>
      <c r="H23" s="69"/>
      <c r="I23" s="69"/>
      <c r="J23" s="69"/>
      <c r="K23" s="69"/>
      <c r="L23" s="69"/>
      <c r="M23" s="69"/>
      <c r="N23" s="70"/>
      <c r="O23" s="52" t="s">
        <v>85</v>
      </c>
      <c r="P23" s="53">
        <v>0.01</v>
      </c>
      <c r="Q23" s="5"/>
    </row>
    <row r="24" spans="1:17" ht="39.6" x14ac:dyDescent="0.25">
      <c r="A24" s="71"/>
      <c r="B24" s="72"/>
      <c r="C24" s="73"/>
      <c r="D24" s="68" t="s">
        <v>77</v>
      </c>
      <c r="E24" s="69"/>
      <c r="F24" s="69"/>
      <c r="G24" s="69"/>
      <c r="H24" s="69"/>
      <c r="I24" s="69"/>
      <c r="J24" s="69"/>
      <c r="K24" s="69"/>
      <c r="L24" s="69"/>
      <c r="M24" s="69"/>
      <c r="N24" s="70"/>
      <c r="O24" s="52" t="s">
        <v>82</v>
      </c>
      <c r="P24" s="53">
        <v>3.5000000000000003E-2</v>
      </c>
      <c r="Q24" s="5"/>
    </row>
    <row r="25" spans="1:17" x14ac:dyDescent="0.25">
      <c r="A25" s="29" t="s">
        <v>12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 t="s">
        <v>14</v>
      </c>
      <c r="Q25" s="29">
        <v>7.7610000000000001</v>
      </c>
    </row>
    <row r="26" spans="1:17" ht="39.6" x14ac:dyDescent="0.25">
      <c r="A26" s="71" t="s">
        <v>3</v>
      </c>
      <c r="B26" s="72"/>
      <c r="C26" s="73"/>
      <c r="D26" s="68" t="s">
        <v>74</v>
      </c>
      <c r="E26" s="69"/>
      <c r="F26" s="69"/>
      <c r="G26" s="69"/>
      <c r="H26" s="69"/>
      <c r="I26" s="69"/>
      <c r="J26" s="69"/>
      <c r="K26" s="69"/>
      <c r="L26" s="69"/>
      <c r="M26" s="69"/>
      <c r="N26" s="70"/>
      <c r="O26" s="52" t="s">
        <v>88</v>
      </c>
      <c r="P26" s="53">
        <v>1</v>
      </c>
      <c r="Q26" s="5" t="s">
        <v>108</v>
      </c>
    </row>
    <row r="27" spans="1:17" x14ac:dyDescent="0.25">
      <c r="A27" s="29" t="s">
        <v>12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 t="s">
        <v>14</v>
      </c>
      <c r="Q27" s="29">
        <v>2.044</v>
      </c>
    </row>
    <row r="28" spans="1:17" ht="58.95" customHeight="1" x14ac:dyDescent="0.25">
      <c r="A28" s="71" t="s">
        <v>3</v>
      </c>
      <c r="B28" s="72"/>
      <c r="C28" s="73"/>
      <c r="D28" s="68" t="s">
        <v>78</v>
      </c>
      <c r="E28" s="69"/>
      <c r="F28" s="69"/>
      <c r="G28" s="69"/>
      <c r="H28" s="69"/>
      <c r="I28" s="69"/>
      <c r="J28" s="69"/>
      <c r="K28" s="69"/>
      <c r="L28" s="69"/>
      <c r="M28" s="69"/>
      <c r="N28" s="70"/>
      <c r="O28" s="52" t="s">
        <v>82</v>
      </c>
      <c r="P28" s="53">
        <v>5.0000000000000001E-3</v>
      </c>
      <c r="Q28" s="5" t="s">
        <v>109</v>
      </c>
    </row>
    <row r="29" spans="1:17" ht="39" customHeight="1" x14ac:dyDescent="0.25">
      <c r="A29" s="71"/>
      <c r="B29" s="72"/>
      <c r="C29" s="73"/>
      <c r="D29" s="68" t="s">
        <v>23</v>
      </c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52" t="s">
        <v>82</v>
      </c>
      <c r="P29" s="53">
        <v>5.1999999999999998E-2</v>
      </c>
      <c r="Q29" s="5"/>
    </row>
    <row r="30" spans="1:17" x14ac:dyDescent="0.25">
      <c r="A30" s="71"/>
      <c r="B30" s="72"/>
      <c r="C30" s="73"/>
      <c r="D30" s="68" t="s">
        <v>92</v>
      </c>
      <c r="E30" s="69"/>
      <c r="F30" s="69"/>
      <c r="G30" s="69"/>
      <c r="H30" s="69"/>
      <c r="I30" s="69"/>
      <c r="J30" s="69"/>
      <c r="K30" s="69"/>
      <c r="L30" s="69"/>
      <c r="M30" s="69"/>
      <c r="N30" s="70"/>
      <c r="O30" s="52" t="s">
        <v>86</v>
      </c>
      <c r="P30" s="53">
        <v>2</v>
      </c>
      <c r="Q30" s="5"/>
    </row>
    <row r="31" spans="1:17" x14ac:dyDescent="0.25">
      <c r="A31" s="29" t="s">
        <v>12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 t="s">
        <v>14</v>
      </c>
      <c r="Q31" s="29">
        <v>12.228999999999999</v>
      </c>
    </row>
    <row r="32" spans="1:17" ht="28.95" customHeight="1" x14ac:dyDescent="0.25">
      <c r="A32" s="71" t="s">
        <v>3</v>
      </c>
      <c r="B32" s="72"/>
      <c r="C32" s="73"/>
      <c r="D32" s="68" t="s">
        <v>13</v>
      </c>
      <c r="E32" s="69"/>
      <c r="F32" s="69"/>
      <c r="G32" s="69"/>
      <c r="H32" s="69"/>
      <c r="I32" s="69"/>
      <c r="J32" s="69"/>
      <c r="K32" s="69"/>
      <c r="L32" s="69"/>
      <c r="M32" s="69"/>
      <c r="N32" s="70"/>
      <c r="O32" s="52" t="s">
        <v>79</v>
      </c>
      <c r="P32" s="53">
        <v>0.01</v>
      </c>
      <c r="Q32" s="5" t="s">
        <v>110</v>
      </c>
    </row>
    <row r="33" spans="1:17" x14ac:dyDescent="0.25">
      <c r="A33" s="29" t="s">
        <v>12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 t="s">
        <v>14</v>
      </c>
      <c r="Q33" s="29">
        <v>0.59799999999999998</v>
      </c>
    </row>
    <row r="34" spans="1:17" ht="39.6" x14ac:dyDescent="0.25">
      <c r="A34" s="71" t="s">
        <v>4</v>
      </c>
      <c r="B34" s="72"/>
      <c r="C34" s="73"/>
      <c r="D34" s="68" t="s">
        <v>15</v>
      </c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52" t="s">
        <v>89</v>
      </c>
      <c r="P34" s="53">
        <v>0.5</v>
      </c>
      <c r="Q34" s="5" t="s">
        <v>113</v>
      </c>
    </row>
    <row r="35" spans="1:17" x14ac:dyDescent="0.25">
      <c r="A35" s="47" t="s">
        <v>12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 t="s">
        <v>14</v>
      </c>
      <c r="Q35" s="47">
        <v>30.719000000000001</v>
      </c>
    </row>
    <row r="36" spans="1:17" ht="39" customHeight="1" x14ac:dyDescent="0.25">
      <c r="A36" s="71" t="s">
        <v>4</v>
      </c>
      <c r="B36" s="72"/>
      <c r="C36" s="73"/>
      <c r="D36" s="68" t="s">
        <v>20</v>
      </c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52" t="s">
        <v>82</v>
      </c>
      <c r="P36" s="53">
        <v>9.8000000000000007</v>
      </c>
      <c r="Q36" s="5"/>
    </row>
    <row r="37" spans="1:17" x14ac:dyDescent="0.25">
      <c r="A37" s="47" t="s">
        <v>12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 t="s">
        <v>14</v>
      </c>
      <c r="Q37" s="47">
        <v>31.927</v>
      </c>
    </row>
    <row r="38" spans="1:17" ht="79.2" x14ac:dyDescent="0.25">
      <c r="A38" s="71" t="s">
        <v>19</v>
      </c>
      <c r="B38" s="72"/>
      <c r="C38" s="73"/>
      <c r="D38" s="68" t="s">
        <v>75</v>
      </c>
      <c r="E38" s="69"/>
      <c r="F38" s="69"/>
      <c r="G38" s="69"/>
      <c r="H38" s="69"/>
      <c r="I38" s="69"/>
      <c r="J38" s="69"/>
      <c r="K38" s="69"/>
      <c r="L38" s="69"/>
      <c r="M38" s="69"/>
      <c r="N38" s="70"/>
      <c r="O38" s="52" t="s">
        <v>91</v>
      </c>
      <c r="P38" s="53">
        <v>2.3E-2</v>
      </c>
      <c r="Q38" s="5" t="s">
        <v>118</v>
      </c>
    </row>
    <row r="39" spans="1:17" ht="30" customHeight="1" x14ac:dyDescent="0.25">
      <c r="A39" s="71"/>
      <c r="B39" s="72"/>
      <c r="C39" s="73"/>
      <c r="D39" s="68" t="s">
        <v>90</v>
      </c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52" t="s">
        <v>71</v>
      </c>
      <c r="P39" s="53">
        <v>0.3</v>
      </c>
      <c r="Q39" s="5"/>
    </row>
    <row r="40" spans="1:17" ht="39.6" x14ac:dyDescent="0.25">
      <c r="A40" s="71"/>
      <c r="B40" s="72"/>
      <c r="C40" s="73"/>
      <c r="D40" s="68" t="s">
        <v>77</v>
      </c>
      <c r="E40" s="69"/>
      <c r="F40" s="69"/>
      <c r="G40" s="69"/>
      <c r="H40" s="69"/>
      <c r="I40" s="69"/>
      <c r="J40" s="69"/>
      <c r="K40" s="69"/>
      <c r="L40" s="69"/>
      <c r="M40" s="69"/>
      <c r="N40" s="70"/>
      <c r="O40" s="52" t="s">
        <v>82</v>
      </c>
      <c r="P40" s="53">
        <v>2.3E-2</v>
      </c>
      <c r="Q40" s="5"/>
    </row>
    <row r="41" spans="1:17" x14ac:dyDescent="0.25">
      <c r="A41" s="48" t="s">
        <v>12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 t="s">
        <v>14</v>
      </c>
      <c r="Q41" s="48">
        <v>5.7389999999999999</v>
      </c>
    </row>
    <row r="42" spans="1:17" ht="79.2" x14ac:dyDescent="0.25">
      <c r="A42" s="71" t="s">
        <v>19</v>
      </c>
      <c r="B42" s="72"/>
      <c r="C42" s="73"/>
      <c r="D42" s="68" t="s">
        <v>75</v>
      </c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52" t="s">
        <v>91</v>
      </c>
      <c r="P42" s="53">
        <v>2.3E-2</v>
      </c>
      <c r="Q42" s="5" t="s">
        <v>119</v>
      </c>
    </row>
    <row r="43" spans="1:17" ht="25.2" customHeight="1" x14ac:dyDescent="0.25">
      <c r="A43" s="71"/>
      <c r="B43" s="72"/>
      <c r="C43" s="73"/>
      <c r="D43" s="68" t="s">
        <v>90</v>
      </c>
      <c r="E43" s="69"/>
      <c r="F43" s="69"/>
      <c r="G43" s="69"/>
      <c r="H43" s="69"/>
      <c r="I43" s="69"/>
      <c r="J43" s="69"/>
      <c r="K43" s="69"/>
      <c r="L43" s="69"/>
      <c r="M43" s="69"/>
      <c r="N43" s="70"/>
      <c r="O43" s="52" t="s">
        <v>71</v>
      </c>
      <c r="P43" s="53">
        <v>4</v>
      </c>
      <c r="Q43" s="5"/>
    </row>
    <row r="44" spans="1:17" ht="39.6" x14ac:dyDescent="0.25">
      <c r="A44" s="71"/>
      <c r="B44" s="72"/>
      <c r="C44" s="73"/>
      <c r="D44" s="68" t="s">
        <v>76</v>
      </c>
      <c r="E44" s="69"/>
      <c r="F44" s="69"/>
      <c r="G44" s="69"/>
      <c r="H44" s="69"/>
      <c r="I44" s="69"/>
      <c r="J44" s="69"/>
      <c r="K44" s="69"/>
      <c r="L44" s="69"/>
      <c r="M44" s="69"/>
      <c r="N44" s="70"/>
      <c r="O44" s="52" t="s">
        <v>85</v>
      </c>
      <c r="P44" s="53">
        <v>0.01</v>
      </c>
      <c r="Q44" s="5"/>
    </row>
    <row r="45" spans="1:17" ht="39.6" x14ac:dyDescent="0.25">
      <c r="A45" s="71"/>
      <c r="B45" s="72"/>
      <c r="C45" s="73"/>
      <c r="D45" s="68" t="s">
        <v>77</v>
      </c>
      <c r="E45" s="69"/>
      <c r="F45" s="69"/>
      <c r="G45" s="69"/>
      <c r="H45" s="69"/>
      <c r="I45" s="69"/>
      <c r="J45" s="69"/>
      <c r="K45" s="69"/>
      <c r="L45" s="69"/>
      <c r="M45" s="69"/>
      <c r="N45" s="70"/>
      <c r="O45" s="52" t="s">
        <v>82</v>
      </c>
      <c r="P45" s="53">
        <v>2.1000000000000001E-2</v>
      </c>
      <c r="Q45" s="5"/>
    </row>
    <row r="46" spans="1:17" x14ac:dyDescent="0.25">
      <c r="A46" s="48" t="s">
        <v>12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 t="s">
        <v>14</v>
      </c>
      <c r="Q46" s="49">
        <v>26.24</v>
      </c>
    </row>
    <row r="47" spans="1:17" ht="79.2" x14ac:dyDescent="0.25">
      <c r="A47" s="71" t="s">
        <v>19</v>
      </c>
      <c r="B47" s="72"/>
      <c r="C47" s="73"/>
      <c r="D47" s="68" t="s">
        <v>121</v>
      </c>
      <c r="E47" s="69"/>
      <c r="F47" s="69"/>
      <c r="G47" s="69"/>
      <c r="H47" s="69"/>
      <c r="I47" s="69"/>
      <c r="J47" s="69"/>
      <c r="K47" s="69"/>
      <c r="L47" s="69"/>
      <c r="M47" s="69"/>
      <c r="N47" s="70"/>
      <c r="O47" s="52" t="s">
        <v>91</v>
      </c>
      <c r="P47" s="53">
        <v>0.03</v>
      </c>
      <c r="Q47" s="5" t="s">
        <v>120</v>
      </c>
    </row>
    <row r="48" spans="1:17" ht="39.6" x14ac:dyDescent="0.25">
      <c r="A48" s="71"/>
      <c r="B48" s="72"/>
      <c r="C48" s="73"/>
      <c r="D48" s="68" t="s">
        <v>122</v>
      </c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52" t="s">
        <v>82</v>
      </c>
      <c r="P48" s="53">
        <v>0.03</v>
      </c>
      <c r="Q48" s="5"/>
    </row>
    <row r="49" spans="1:19" x14ac:dyDescent="0.25">
      <c r="A49" s="48" t="s">
        <v>12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 t="s">
        <v>14</v>
      </c>
      <c r="Q49" s="49">
        <v>2.5649999999999999</v>
      </c>
    </row>
    <row r="50" spans="1:19" x14ac:dyDescent="0.25">
      <c r="A50" s="71" t="s">
        <v>19</v>
      </c>
      <c r="B50" s="72"/>
      <c r="C50" s="73"/>
      <c r="D50" s="68" t="s">
        <v>123</v>
      </c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52" t="s">
        <v>79</v>
      </c>
      <c r="P50" s="53">
        <v>0.01</v>
      </c>
      <c r="Q50" s="5"/>
    </row>
    <row r="51" spans="1:19" x14ac:dyDescent="0.25">
      <c r="A51" s="48" t="s">
        <v>12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 t="s">
        <v>14</v>
      </c>
      <c r="Q51" s="49">
        <v>0.95699999999999996</v>
      </c>
      <c r="S51" s="6"/>
    </row>
    <row r="52" spans="1:19" ht="105.6" x14ac:dyDescent="0.25">
      <c r="A52" s="71" t="s">
        <v>22</v>
      </c>
      <c r="B52" s="72"/>
      <c r="C52" s="73"/>
      <c r="D52" s="68" t="s">
        <v>125</v>
      </c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52" t="s">
        <v>79</v>
      </c>
      <c r="P52" s="53">
        <v>0.01</v>
      </c>
      <c r="Q52" s="5" t="s">
        <v>124</v>
      </c>
    </row>
    <row r="53" spans="1:19" x14ac:dyDescent="0.25">
      <c r="A53" s="71"/>
      <c r="B53" s="72"/>
      <c r="C53" s="73"/>
      <c r="D53" s="68" t="s">
        <v>31</v>
      </c>
      <c r="E53" s="69"/>
      <c r="F53" s="69"/>
      <c r="G53" s="69"/>
      <c r="H53" s="69"/>
      <c r="I53" s="69"/>
      <c r="J53" s="69"/>
      <c r="K53" s="69"/>
      <c r="L53" s="69"/>
      <c r="M53" s="69"/>
      <c r="N53" s="70"/>
      <c r="O53" s="52" t="s">
        <v>79</v>
      </c>
      <c r="P53" s="53">
        <v>0.01</v>
      </c>
      <c r="Q53" s="5"/>
    </row>
    <row r="54" spans="1:19" x14ac:dyDescent="0.25">
      <c r="A54" s="10" t="s">
        <v>12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 t="s">
        <v>14</v>
      </c>
      <c r="Q54" s="10">
        <v>1.087</v>
      </c>
    </row>
    <row r="55" spans="1:19" ht="39.6" x14ac:dyDescent="0.25">
      <c r="A55" s="71" t="s">
        <v>22</v>
      </c>
      <c r="B55" s="72"/>
      <c r="C55" s="73"/>
      <c r="D55" s="68" t="s">
        <v>127</v>
      </c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52" t="s">
        <v>130</v>
      </c>
      <c r="P55" s="53">
        <v>2</v>
      </c>
      <c r="Q55" s="5" t="s">
        <v>126</v>
      </c>
    </row>
    <row r="56" spans="1:19" ht="38.25" customHeight="1" x14ac:dyDescent="0.25">
      <c r="A56" s="71"/>
      <c r="B56" s="72"/>
      <c r="C56" s="73"/>
      <c r="D56" s="68" t="s">
        <v>128</v>
      </c>
      <c r="E56" s="69"/>
      <c r="F56" s="69"/>
      <c r="G56" s="69"/>
      <c r="H56" s="69"/>
      <c r="I56" s="69"/>
      <c r="J56" s="69"/>
      <c r="K56" s="69"/>
      <c r="L56" s="69"/>
      <c r="M56" s="69"/>
      <c r="N56" s="70"/>
      <c r="O56" s="52" t="s">
        <v>130</v>
      </c>
      <c r="P56" s="53">
        <v>0.8</v>
      </c>
      <c r="Q56" s="5"/>
    </row>
    <row r="57" spans="1:19" ht="44.25" customHeight="1" x14ac:dyDescent="0.25">
      <c r="A57" s="71"/>
      <c r="B57" s="72"/>
      <c r="C57" s="73"/>
      <c r="D57" s="68" t="s">
        <v>129</v>
      </c>
      <c r="E57" s="69"/>
      <c r="F57" s="69"/>
      <c r="G57" s="69"/>
      <c r="H57" s="69"/>
      <c r="I57" s="69"/>
      <c r="J57" s="69"/>
      <c r="K57" s="69"/>
      <c r="L57" s="69"/>
      <c r="M57" s="69"/>
      <c r="N57" s="70"/>
      <c r="O57" s="52" t="s">
        <v>130</v>
      </c>
      <c r="P57" s="53">
        <v>5</v>
      </c>
      <c r="Q57" s="5"/>
    </row>
    <row r="58" spans="1:19" ht="44.25" customHeight="1" x14ac:dyDescent="0.25">
      <c r="A58" s="71"/>
      <c r="B58" s="72"/>
      <c r="C58" s="73"/>
      <c r="D58" s="68" t="s">
        <v>129</v>
      </c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52" t="s">
        <v>130</v>
      </c>
      <c r="P58" s="53">
        <v>0.8</v>
      </c>
      <c r="Q58" s="5"/>
    </row>
    <row r="59" spans="1:19" x14ac:dyDescent="0.25">
      <c r="A59" s="10" t="s">
        <v>12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 t="s">
        <v>14</v>
      </c>
      <c r="Q59" s="10">
        <v>20.044</v>
      </c>
      <c r="R59" s="6"/>
    </row>
    <row r="60" spans="1:19" ht="39.6" x14ac:dyDescent="0.25">
      <c r="A60" s="71" t="s">
        <v>24</v>
      </c>
      <c r="B60" s="72"/>
      <c r="C60" s="73"/>
      <c r="D60" s="68" t="s">
        <v>13</v>
      </c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52" t="s">
        <v>79</v>
      </c>
      <c r="P60" s="53">
        <v>0.01</v>
      </c>
      <c r="Q60" s="5" t="s">
        <v>132</v>
      </c>
    </row>
    <row r="61" spans="1:19" x14ac:dyDescent="0.25">
      <c r="A61" s="50" t="s">
        <v>12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 t="s">
        <v>14</v>
      </c>
      <c r="Q61" s="50">
        <v>0.59799999999999998</v>
      </c>
    </row>
    <row r="62" spans="1:19" ht="48" customHeight="1" x14ac:dyDescent="0.25">
      <c r="A62" s="71" t="s">
        <v>24</v>
      </c>
      <c r="B62" s="72"/>
      <c r="C62" s="73"/>
      <c r="D62" s="68" t="s">
        <v>15</v>
      </c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52" t="s">
        <v>89</v>
      </c>
      <c r="P62" s="53">
        <v>1</v>
      </c>
      <c r="Q62" s="5" t="s">
        <v>133</v>
      </c>
    </row>
    <row r="63" spans="1:19" x14ac:dyDescent="0.25">
      <c r="A63" s="50" t="s">
        <v>12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 t="s">
        <v>14</v>
      </c>
      <c r="Q63" s="50">
        <v>61.448</v>
      </c>
    </row>
    <row r="64" spans="1:19" ht="39.6" x14ac:dyDescent="0.25">
      <c r="A64" s="71" t="s">
        <v>25</v>
      </c>
      <c r="B64" s="72"/>
      <c r="C64" s="73"/>
      <c r="D64" s="68" t="s">
        <v>15</v>
      </c>
      <c r="E64" s="69"/>
      <c r="F64" s="69"/>
      <c r="G64" s="69"/>
      <c r="H64" s="69"/>
      <c r="I64" s="69"/>
      <c r="J64" s="69"/>
      <c r="K64" s="69"/>
      <c r="L64" s="69"/>
      <c r="M64" s="69"/>
      <c r="N64" s="70"/>
      <c r="O64" s="52" t="s">
        <v>89</v>
      </c>
      <c r="P64" s="53">
        <v>0.4</v>
      </c>
      <c r="Q64" s="5" t="s">
        <v>135</v>
      </c>
    </row>
    <row r="65" spans="1:19" x14ac:dyDescent="0.25">
      <c r="A65" s="11" t="s">
        <v>12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 t="s">
        <v>14</v>
      </c>
      <c r="Q65" s="11">
        <v>24.577000000000002</v>
      </c>
      <c r="S65" s="6"/>
    </row>
    <row r="66" spans="1:19" x14ac:dyDescent="0.25"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9" x14ac:dyDescent="0.25">
      <c r="G67" s="8" t="s">
        <v>63</v>
      </c>
      <c r="H67" s="8" t="s">
        <v>64</v>
      </c>
    </row>
  </sheetData>
  <mergeCells count="80">
    <mergeCell ref="A48:C48"/>
    <mergeCell ref="D48:N48"/>
    <mergeCell ref="A38:C38"/>
    <mergeCell ref="D38:N38"/>
    <mergeCell ref="D39:N39"/>
    <mergeCell ref="A39:C39"/>
    <mergeCell ref="A30:C30"/>
    <mergeCell ref="D30:N30"/>
    <mergeCell ref="A44:C44"/>
    <mergeCell ref="D44:N44"/>
    <mergeCell ref="A34:C34"/>
    <mergeCell ref="D34:N34"/>
    <mergeCell ref="A32:C32"/>
    <mergeCell ref="D32:N32"/>
    <mergeCell ref="A40:C40"/>
    <mergeCell ref="D40:N40"/>
    <mergeCell ref="A9:C9"/>
    <mergeCell ref="D9:N9"/>
    <mergeCell ref="A7:C7"/>
    <mergeCell ref="D7:N7"/>
    <mergeCell ref="A11:C11"/>
    <mergeCell ref="D11:N11"/>
    <mergeCell ref="A20:C20"/>
    <mergeCell ref="D20:N20"/>
    <mergeCell ref="A13:C13"/>
    <mergeCell ref="D13:N13"/>
    <mergeCell ref="A17:C17"/>
    <mergeCell ref="D17:N17"/>
    <mergeCell ref="A18:C18"/>
    <mergeCell ref="D18:N18"/>
    <mergeCell ref="A15:C15"/>
    <mergeCell ref="D15:N15"/>
    <mergeCell ref="A4:C4"/>
    <mergeCell ref="D4:N4"/>
    <mergeCell ref="A5:C5"/>
    <mergeCell ref="D5:N5"/>
    <mergeCell ref="A6:C6"/>
    <mergeCell ref="D6:N6"/>
    <mergeCell ref="A26:C26"/>
    <mergeCell ref="D26:N26"/>
    <mergeCell ref="A22:C22"/>
    <mergeCell ref="D22:N22"/>
    <mergeCell ref="A23:C23"/>
    <mergeCell ref="D23:N23"/>
    <mergeCell ref="A24:C24"/>
    <mergeCell ref="D24:N24"/>
    <mergeCell ref="A28:C28"/>
    <mergeCell ref="D28:N28"/>
    <mergeCell ref="A29:C29"/>
    <mergeCell ref="D29:N29"/>
    <mergeCell ref="A50:C50"/>
    <mergeCell ref="D50:N50"/>
    <mergeCell ref="A45:C45"/>
    <mergeCell ref="D45:N45"/>
    <mergeCell ref="A42:C42"/>
    <mergeCell ref="D42:N42"/>
    <mergeCell ref="A43:C43"/>
    <mergeCell ref="D43:N43"/>
    <mergeCell ref="A36:C36"/>
    <mergeCell ref="D36:N36"/>
    <mergeCell ref="A47:C47"/>
    <mergeCell ref="D47:N47"/>
    <mergeCell ref="A52:C52"/>
    <mergeCell ref="D52:N52"/>
    <mergeCell ref="A55:C55"/>
    <mergeCell ref="D55:N55"/>
    <mergeCell ref="A53:C53"/>
    <mergeCell ref="D53:N53"/>
    <mergeCell ref="A64:C64"/>
    <mergeCell ref="D64:N64"/>
    <mergeCell ref="A62:C62"/>
    <mergeCell ref="D62:N62"/>
    <mergeCell ref="A56:C56"/>
    <mergeCell ref="D56:N56"/>
    <mergeCell ref="A57:C57"/>
    <mergeCell ref="D57:N57"/>
    <mergeCell ref="A60:C60"/>
    <mergeCell ref="D60:N60"/>
    <mergeCell ref="A58:C58"/>
    <mergeCell ref="D58:N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работы 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Елена Дворянская</cp:lastModifiedBy>
  <cp:lastPrinted>2022-07-14T10:10:10Z</cp:lastPrinted>
  <dcterms:created xsi:type="dcterms:W3CDTF">2007-02-04T12:22:59Z</dcterms:created>
  <dcterms:modified xsi:type="dcterms:W3CDTF">2024-02-07T05:34:57Z</dcterms:modified>
</cp:coreProperties>
</file>