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8" windowWidth="12228" windowHeight="4632" tabRatio="963" activeTab="0"/>
  </bookViews>
  <sheets>
    <sheet name="2023" sheetId="1" r:id="rId1"/>
    <sheet name="работы2023" sheetId="2" r:id="rId2"/>
  </sheets>
  <definedNames>
    <definedName name="_xlnm.Print_Area" localSheetId="0">'2023'!$A$31:$P$44</definedName>
    <definedName name="_xlnm.Print_Area" localSheetId="1">'работы2023'!$A$2:$Q$43</definedName>
  </definedNames>
  <calcPr fullCalcOnLoad="1"/>
</workbook>
</file>

<file path=xl/comments1.xml><?xml version="1.0" encoding="utf-8"?>
<comments xmlns="http://schemas.openxmlformats.org/spreadsheetml/2006/main">
  <authors>
    <author>User</author>
    <author>Елена</author>
  </authors>
  <commentList>
    <comment ref="M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4500-замена эл.питания на ВПС 3шт</t>
        </r>
      </text>
    </comment>
    <comment ref="M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25500-поверка тепловычислителя
13658,33-покос</t>
        </r>
      </text>
    </comment>
    <comment ref="M2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15124,9-покос</t>
        </r>
      </text>
    </comment>
    <comment ref="M2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15124,9-покос
1500-замена эл.питания на тепловычислителе
7216-дезинсекция</t>
        </r>
      </text>
    </comment>
    <comment ref="M2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1946-уборка подвала</t>
        </r>
      </text>
    </comment>
    <comment ref="M24" authorId="1">
      <text>
        <r>
          <rPr>
            <b/>
            <sz val="9"/>
            <rFont val="Tahoma"/>
            <family val="2"/>
          </rPr>
          <t>Елена:</t>
        </r>
        <r>
          <rPr>
            <sz val="9"/>
            <rFont val="Tahoma"/>
            <family val="2"/>
          </rPr>
          <t xml:space="preserve">
18500-смена аудиодомофонной системы 2под.</t>
        </r>
      </text>
    </comment>
    <comment ref="M26" authorId="1">
      <text>
        <r>
          <rPr>
            <b/>
            <sz val="9"/>
            <rFont val="Tahoma"/>
            <family val="2"/>
          </rPr>
          <t>Елена:</t>
        </r>
        <r>
          <rPr>
            <sz val="9"/>
            <rFont val="Tahoma"/>
            <family val="2"/>
          </rPr>
          <t xml:space="preserve">
2847,83-технич.обслуживание и ремонт внутридом.газового оборуд.</t>
        </r>
      </text>
    </comment>
  </commentList>
</comments>
</file>

<file path=xl/sharedStrings.xml><?xml version="1.0" encoding="utf-8"?>
<sst xmlns="http://schemas.openxmlformats.org/spreadsheetml/2006/main" count="203" uniqueCount="105">
  <si>
    <t>ноябрь</t>
  </si>
  <si>
    <t>Содержание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</si>
  <si>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</si>
  <si>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</si>
  <si>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</si>
  <si>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</si>
  <si>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</si>
  <si>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</si>
  <si>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</si>
  <si>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ремонт</t>
  </si>
  <si>
    <t>итого</t>
  </si>
  <si>
    <t>июль</t>
  </si>
  <si>
    <t>Месяц</t>
  </si>
  <si>
    <t>ед. изм.</t>
  </si>
  <si>
    <t>кол-во</t>
  </si>
  <si>
    <t>ИТОГО</t>
  </si>
  <si>
    <t>тыс.руб.</t>
  </si>
  <si>
    <t>август</t>
  </si>
  <si>
    <t>Смена патронов</t>
  </si>
  <si>
    <t>сентябрь</t>
  </si>
  <si>
    <t>октябрь</t>
  </si>
  <si>
    <t>100 отверстий</t>
  </si>
  <si>
    <t>подвал</t>
  </si>
  <si>
    <t>Прокладка трубопроводов водоснабжения из напорных полиэтиленовых труб низкого давления среднего типа наружным диаметром: 20 мм</t>
  </si>
  <si>
    <t>Прокладка трубопроводов канализации из полиэтиленовых труб высокой плотности диаметром: 50 мм</t>
  </si>
  <si>
    <t>Место провед-я работ</t>
  </si>
  <si>
    <t>х/в</t>
  </si>
  <si>
    <t>дезинсекция</t>
  </si>
  <si>
    <t>долг</t>
  </si>
  <si>
    <t>поверка тепловычислителя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</si>
  <si>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</si>
  <si>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</si>
  <si>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</si>
  <si>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</si>
  <si>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</si>
  <si>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 xml:space="preserve"> управле-ние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</si>
  <si>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</si>
  <si>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</si>
  <si>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</si>
  <si>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</si>
  <si>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</si>
  <si>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</si>
  <si>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</si>
  <si>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</si>
  <si>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</si>
  <si>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</si>
  <si>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</si>
  <si>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</si>
  <si>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</si>
  <si>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</si>
  <si>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</si>
  <si>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</si>
  <si>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</si>
  <si>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</si>
  <si>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</si>
  <si>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</si>
  <si>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начислено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</si>
  <si>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</si>
  <si>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</si>
  <si>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</si>
  <si>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Ремонт освещения</t>
  </si>
  <si>
    <t>эл-во</t>
  </si>
  <si>
    <t>Разборка трубопроводов из  канализационных труб диаметром: 100 мм</t>
  </si>
  <si>
    <t>Прокладка внутренних трубопроводов канализации из полипропиленовых труб диаметром: 110 мм</t>
  </si>
  <si>
    <t>Смена: розеток</t>
  </si>
  <si>
    <t>Гидравлическое испытание трубопроводов систем отопления, водопровода и горячего водоснабжения диаметром: до 100 мм</t>
  </si>
  <si>
    <t>Пробивка отверстий в кирпичных стенах для  труб вручную при толщине стен: в 2 кирпича</t>
  </si>
  <si>
    <t>Прокладка трубопроводов водоснабжения из напорных полиэтиленовых труб низкого давления среднего типа наружным диаметром: 32 мм</t>
  </si>
  <si>
    <t>общехозяйственные расходы</t>
  </si>
  <si>
    <t>100 шт.</t>
  </si>
  <si>
    <t>покос</t>
  </si>
  <si>
    <t>Установка полиэтиленовых фасонных частей: отводов, колен, патрубков, переходов,компенсаторов,ревизий,п/отводов</t>
  </si>
  <si>
    <t>100 м трубопровода с фасонными частями</t>
  </si>
  <si>
    <t>10 фасонных частей</t>
  </si>
  <si>
    <t>100 м трубопровода</t>
  </si>
  <si>
    <t>уборка подвала</t>
  </si>
  <si>
    <t>Установка вентилей, задвижек, затворов, клапанов обратных, кранов проходных на трубопроводах из стальных труб диаметром: до 20 мм</t>
  </si>
  <si>
    <t>1 шт.</t>
  </si>
  <si>
    <t>периодичность работ</t>
  </si>
  <si>
    <t>шт.</t>
  </si>
  <si>
    <t>Труба соединительная(гибо)25мм</t>
  </si>
  <si>
    <t>МКУ"Ресурсный центр"</t>
  </si>
  <si>
    <t>Смена: выключателей</t>
  </si>
  <si>
    <t>Работы по уборке придомовой территории</t>
  </si>
  <si>
    <t>подвал канализация</t>
  </si>
  <si>
    <t>необходимый тариф</t>
  </si>
  <si>
    <t>Перечень выполненных работ по сметам за 2023 год по дому Ленина 110</t>
  </si>
  <si>
    <t>Информация о доходах и расходах по дому __Ленина 110__на 2023год.</t>
  </si>
  <si>
    <t>кв.18(стояк канализации)</t>
  </si>
  <si>
    <t>замена эл.питания на ВПС 3шт</t>
  </si>
  <si>
    <t>кв.2 (ревизия эл.щитка)</t>
  </si>
  <si>
    <t>кв.43,отдел образования-стояк х/в</t>
  </si>
  <si>
    <t>1 врезка</t>
  </si>
  <si>
    <t>Врезка в действующие внутренние сети трубопроводов отопления и водоснабжения диаметром: 15 мм</t>
  </si>
  <si>
    <t>подвал теплоузел-кран на манометре</t>
  </si>
  <si>
    <t>(подвал)</t>
  </si>
  <si>
    <t>3 подъезд 5 этаж</t>
  </si>
  <si>
    <t>Смена светильников:со светодиодными лампами</t>
  </si>
  <si>
    <t>кв.39 (ремонт стояка канализации)</t>
  </si>
  <si>
    <t>Демонтаж: унитазов</t>
  </si>
  <si>
    <t>100 приборов</t>
  </si>
  <si>
    <t>замена эл.питания на тепловычислителе</t>
  </si>
  <si>
    <t>смена аудиодомофонной системы 2под.</t>
  </si>
  <si>
    <t>кв.12-16 (стояк канализации)</t>
  </si>
  <si>
    <t>технич.обслуживание и ремонт внутридом.газового оборуд.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</si>
</sst>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#,##0.00&quot;р.&quot;"/>
    <numFmt numFmtId="176" formatCode="0.000"/>
    <numFmt numFmtId="177" formatCode="#,##0.000_р_."/>
    <numFmt numFmtId="178" formatCode="0.0"/>
    <numFmt numFmtId="179" formatCode="0.0000"/>
    <numFmt numFmtId="180" formatCode="#,##0.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_р_."/>
    <numFmt numFmtId="186" formatCode="#,##0&quot;р.&quot;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69A"/>
        <bgColor indexed="64"/>
      </patternFill>
    </fill>
    <fill>
      <patternFill patternType="solid">
        <fgColor rgb="FFEA977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17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4" fontId="0" fillId="0" borderId="0" xfId="0" applyNumberFormat="1" applyAlignment="1">
      <alignment/>
    </xf>
    <xf numFmtId="0" fontId="3" fillId="32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5" fillId="34" borderId="11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 horizontal="center" vertical="top" wrapText="1"/>
    </xf>
    <xf numFmtId="4" fontId="2" fillId="34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17" fontId="2" fillId="35" borderId="10" xfId="0" applyNumberFormat="1" applyFont="1" applyFill="1" applyBorder="1" applyAlignment="1">
      <alignment horizontal="left"/>
    </xf>
    <xf numFmtId="174" fontId="1" fillId="13" borderId="10" xfId="0" applyNumberFormat="1" applyFont="1" applyFill="1" applyBorder="1" applyAlignment="1">
      <alignment/>
    </xf>
    <xf numFmtId="174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2" fillId="12" borderId="10" xfId="0" applyNumberFormat="1" applyFont="1" applyFill="1" applyBorder="1" applyAlignment="1">
      <alignment horizontal="left" wrapText="1"/>
    </xf>
    <xf numFmtId="174" fontId="1" fillId="36" borderId="10" xfId="0" applyNumberFormat="1" applyFont="1" applyFill="1" applyBorder="1" applyAlignment="1">
      <alignment/>
    </xf>
    <xf numFmtId="4" fontId="5" fillId="36" borderId="1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vertical="top" wrapText="1"/>
    </xf>
    <xf numFmtId="2" fontId="5" fillId="0" borderId="13" xfId="0" applyNumberFormat="1" applyFont="1" applyFill="1" applyBorder="1" applyAlignment="1">
      <alignment horizontal="center" vertical="top" wrapText="1"/>
    </xf>
    <xf numFmtId="174" fontId="7" fillId="7" borderId="10" xfId="0" applyNumberFormat="1" applyFont="1" applyFill="1" applyBorder="1" applyAlignment="1">
      <alignment/>
    </xf>
    <xf numFmtId="174" fontId="7" fillId="36" borderId="10" xfId="0" applyNumberFormat="1" applyFont="1" applyFill="1" applyBorder="1" applyAlignment="1">
      <alignment/>
    </xf>
    <xf numFmtId="174" fontId="7" fillId="13" borderId="10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 vertical="top" textRotation="90" wrapText="1"/>
    </xf>
    <xf numFmtId="0" fontId="0" fillId="34" borderId="10" xfId="0" applyFont="1" applyFill="1" applyBorder="1" applyAlignment="1">
      <alignment horizontal="center" wrapText="1"/>
    </xf>
    <xf numFmtId="0" fontId="1" fillId="37" borderId="16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4" fontId="7" fillId="37" borderId="1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174" fontId="1" fillId="0" borderId="0" xfId="0" applyNumberFormat="1" applyFont="1" applyAlignment="1">
      <alignment/>
    </xf>
    <xf numFmtId="174" fontId="7" fillId="0" borderId="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 vertical="top" wrapText="1"/>
    </xf>
    <xf numFmtId="4" fontId="7" fillId="34" borderId="10" xfId="0" applyNumberFormat="1" applyFont="1" applyFill="1" applyBorder="1" applyAlignment="1">
      <alignment/>
    </xf>
    <xf numFmtId="0" fontId="3" fillId="12" borderId="0" xfId="0" applyFont="1" applyFill="1" applyAlignment="1">
      <alignment/>
    </xf>
    <xf numFmtId="174" fontId="1" fillId="13" borderId="0" xfId="0" applyNumberFormat="1" applyFont="1" applyFill="1" applyBorder="1" applyAlignment="1">
      <alignment/>
    </xf>
    <xf numFmtId="0" fontId="3" fillId="13" borderId="0" xfId="0" applyFont="1" applyFill="1" applyAlignment="1">
      <alignment/>
    </xf>
    <xf numFmtId="0" fontId="3" fillId="8" borderId="0" xfId="0" applyFont="1" applyFill="1" applyAlignment="1">
      <alignment/>
    </xf>
    <xf numFmtId="0" fontId="3" fillId="38" borderId="0" xfId="0" applyFont="1" applyFill="1" applyAlignment="1">
      <alignment/>
    </xf>
    <xf numFmtId="0" fontId="3" fillId="39" borderId="0" xfId="0" applyFont="1" applyFill="1" applyAlignment="1">
      <alignment/>
    </xf>
    <xf numFmtId="0" fontId="3" fillId="40" borderId="0" xfId="0" applyFont="1" applyFill="1" applyAlignment="1">
      <alignment/>
    </xf>
    <xf numFmtId="2" fontId="2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4" fontId="2" fillId="34" borderId="16" xfId="0" applyNumberFormat="1" applyFont="1" applyFill="1" applyBorder="1" applyAlignment="1">
      <alignment horizontal="center"/>
    </xf>
    <xf numFmtId="2" fontId="1" fillId="0" borderId="18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  <xf numFmtId="2" fontId="0" fillId="13" borderId="19" xfId="0" applyNumberFormat="1" applyFont="1" applyFill="1" applyBorder="1" applyAlignment="1">
      <alignment horizontal="center" vertical="top" wrapText="1"/>
    </xf>
    <xf numFmtId="0" fontId="8" fillId="34" borderId="19" xfId="0" applyNumberFormat="1" applyFont="1" applyFill="1" applyBorder="1" applyAlignment="1">
      <alignment wrapText="1"/>
    </xf>
    <xf numFmtId="2" fontId="0" fillId="0" borderId="19" xfId="0" applyNumberFormat="1" applyBorder="1" applyAlignment="1">
      <alignment horizontal="left" wrapText="1"/>
    </xf>
    <xf numFmtId="2" fontId="0" fillId="0" borderId="14" xfId="0" applyNumberFormat="1" applyBorder="1" applyAlignment="1">
      <alignment horizontal="left" wrapText="1"/>
    </xf>
    <xf numFmtId="2" fontId="0" fillId="0" borderId="16" xfId="0" applyNumberFormat="1" applyBorder="1" applyAlignment="1">
      <alignment horizontal="left" wrapText="1"/>
    </xf>
    <xf numFmtId="2" fontId="0" fillId="0" borderId="19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6" borderId="15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2" fontId="2" fillId="0" borderId="12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left" wrapText="1"/>
    </xf>
    <xf numFmtId="2" fontId="5" fillId="0" borderId="22" xfId="0" applyNumberFormat="1" applyFont="1" applyBorder="1" applyAlignment="1">
      <alignment horizontal="left" wrapText="1"/>
    </xf>
    <xf numFmtId="2" fontId="5" fillId="0" borderId="18" xfId="0" applyNumberFormat="1" applyFont="1" applyBorder="1" applyAlignment="1">
      <alignment horizontal="left" wrapText="1"/>
    </xf>
    <xf numFmtId="2" fontId="5" fillId="0" borderId="17" xfId="0" applyNumberFormat="1" applyFont="1" applyBorder="1" applyAlignment="1">
      <alignment horizontal="left" wrapText="1"/>
    </xf>
    <xf numFmtId="2" fontId="5" fillId="0" borderId="12" xfId="0" applyNumberFormat="1" applyFont="1" applyBorder="1" applyAlignment="1">
      <alignment horizontal="left" textRotation="90" wrapText="1"/>
    </xf>
    <xf numFmtId="2" fontId="5" fillId="0" borderId="23" xfId="0" applyNumberFormat="1" applyFont="1" applyBorder="1" applyAlignment="1">
      <alignment horizontal="left" textRotation="90" wrapText="1"/>
    </xf>
    <xf numFmtId="2" fontId="5" fillId="0" borderId="13" xfId="0" applyNumberFormat="1" applyFont="1" applyBorder="1" applyAlignment="1">
      <alignment horizontal="left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23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2" fontId="1" fillId="0" borderId="19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0" fontId="0" fillId="7" borderId="19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2" fontId="0" fillId="13" borderId="19" xfId="0" applyNumberFormat="1" applyFont="1" applyFill="1" applyBorder="1" applyAlignment="1">
      <alignment horizontal="center" vertical="top" wrapText="1"/>
    </xf>
    <xf numFmtId="2" fontId="0" fillId="13" borderId="14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wrapText="1"/>
    </xf>
    <xf numFmtId="174" fontId="1" fillId="41" borderId="19" xfId="0" applyNumberFormat="1" applyFont="1" applyFill="1" applyBorder="1" applyAlignment="1">
      <alignment horizontal="center"/>
    </xf>
    <xf numFmtId="174" fontId="1" fillId="41" borderId="16" xfId="0" applyNumberFormat="1" applyFont="1" applyFill="1" applyBorder="1" applyAlignment="1">
      <alignment horizontal="center"/>
    </xf>
    <xf numFmtId="174" fontId="6" fillId="0" borderId="21" xfId="0" applyNumberFormat="1" applyFont="1" applyFill="1" applyBorder="1" applyAlignment="1">
      <alignment horizontal="center"/>
    </xf>
    <xf numFmtId="174" fontId="1" fillId="36" borderId="19" xfId="0" applyNumberFormat="1" applyFont="1" applyFill="1" applyBorder="1" applyAlignment="1">
      <alignment horizontal="center"/>
    </xf>
    <xf numFmtId="174" fontId="1" fillId="36" borderId="16" xfId="0" applyNumberFormat="1" applyFont="1" applyFill="1" applyBorder="1" applyAlignment="1">
      <alignment horizontal="center"/>
    </xf>
    <xf numFmtId="0" fontId="1" fillId="42" borderId="10" xfId="0" applyFont="1" applyFill="1" applyBorder="1" applyAlignment="1">
      <alignment horizontal="center" wrapText="1"/>
    </xf>
    <xf numFmtId="0" fontId="0" fillId="41" borderId="16" xfId="0" applyFill="1" applyBorder="1" applyAlignment="1">
      <alignment/>
    </xf>
    <xf numFmtId="0" fontId="8" fillId="34" borderId="14" xfId="0" applyFont="1" applyFill="1" applyBorder="1" applyAlignment="1">
      <alignment horizontal="center" wrapText="1"/>
    </xf>
    <xf numFmtId="0" fontId="8" fillId="34" borderId="16" xfId="0" applyFont="1" applyFill="1" applyBorder="1" applyAlignment="1">
      <alignment horizontal="center" wrapText="1"/>
    </xf>
    <xf numFmtId="0" fontId="7" fillId="34" borderId="14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 wrapText="1"/>
    </xf>
    <xf numFmtId="0" fontId="5" fillId="34" borderId="19" xfId="0" applyNumberFormat="1" applyFont="1" applyFill="1" applyBorder="1" applyAlignment="1">
      <alignment horizontal="center" wrapText="1"/>
    </xf>
    <xf numFmtId="0" fontId="5" fillId="34" borderId="14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Q44"/>
  <sheetViews>
    <sheetView tabSelected="1" workbookViewId="0" topLeftCell="A1">
      <selection activeCell="R36" sqref="R36"/>
    </sheetView>
  </sheetViews>
  <sheetFormatPr defaultColWidth="9.00390625" defaultRowHeight="12.75"/>
  <cols>
    <col min="8" max="8" width="10.00390625" style="0" customWidth="1"/>
    <col min="13" max="13" width="9.625" style="0" customWidth="1"/>
    <col min="17" max="17" width="10.875" style="0" customWidth="1"/>
  </cols>
  <sheetData>
    <row r="2" spans="1:17" ht="15.75">
      <c r="A2" s="78" t="s">
        <v>87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ht="12.7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12.75">
      <c r="A4" s="80"/>
      <c r="B4" s="81"/>
      <c r="C4" s="81"/>
      <c r="D4" s="81"/>
      <c r="E4" s="82"/>
      <c r="F4" s="75" t="s">
        <v>30</v>
      </c>
      <c r="G4" s="73"/>
      <c r="H4" s="73"/>
      <c r="I4" s="73"/>
      <c r="J4" s="73"/>
      <c r="K4" s="73"/>
      <c r="L4" s="73"/>
      <c r="M4" s="73"/>
      <c r="N4" s="73"/>
      <c r="O4" s="73"/>
      <c r="P4" s="74"/>
      <c r="Q4" s="2"/>
    </row>
    <row r="5" spans="1:17" ht="12.75">
      <c r="A5" s="8"/>
      <c r="B5" s="83" t="s">
        <v>31</v>
      </c>
      <c r="C5" s="84"/>
      <c r="D5" s="84"/>
      <c r="E5" s="85"/>
      <c r="F5" s="86" t="s">
        <v>1</v>
      </c>
      <c r="G5" s="87"/>
      <c r="H5" s="87"/>
      <c r="I5" s="87"/>
      <c r="J5" s="87"/>
      <c r="K5" s="87"/>
      <c r="L5" s="87"/>
      <c r="M5" s="87"/>
      <c r="N5" s="88" t="s">
        <v>32</v>
      </c>
      <c r="O5" s="89"/>
      <c r="P5" s="92" t="s">
        <v>33</v>
      </c>
      <c r="Q5" s="95" t="s">
        <v>15</v>
      </c>
    </row>
    <row r="6" spans="1:17" ht="12.75">
      <c r="A6" s="9"/>
      <c r="B6" s="76" t="s">
        <v>34</v>
      </c>
      <c r="C6" s="76" t="s">
        <v>9</v>
      </c>
      <c r="D6" s="76" t="s">
        <v>35</v>
      </c>
      <c r="E6" s="100" t="s">
        <v>10</v>
      </c>
      <c r="F6" s="98" t="s">
        <v>36</v>
      </c>
      <c r="G6" s="98" t="s">
        <v>83</v>
      </c>
      <c r="H6" s="98" t="s">
        <v>37</v>
      </c>
      <c r="I6" s="98" t="s">
        <v>38</v>
      </c>
      <c r="J6" s="98" t="s">
        <v>39</v>
      </c>
      <c r="K6" s="98" t="s">
        <v>68</v>
      </c>
      <c r="L6" s="103" t="s">
        <v>40</v>
      </c>
      <c r="M6" s="104"/>
      <c r="N6" s="90"/>
      <c r="O6" s="91"/>
      <c r="P6" s="93"/>
      <c r="Q6" s="96"/>
    </row>
    <row r="7" spans="1:17" ht="84">
      <c r="A7" s="11"/>
      <c r="B7" s="77"/>
      <c r="C7" s="77"/>
      <c r="D7" s="77"/>
      <c r="E7" s="101"/>
      <c r="F7" s="99"/>
      <c r="G7" s="99"/>
      <c r="H7" s="99"/>
      <c r="I7" s="99"/>
      <c r="J7" s="99"/>
      <c r="K7" s="99"/>
      <c r="L7" s="33" t="s">
        <v>57</v>
      </c>
      <c r="M7" s="33" t="s">
        <v>59</v>
      </c>
      <c r="N7" s="10" t="s">
        <v>41</v>
      </c>
      <c r="O7" s="10" t="s">
        <v>42</v>
      </c>
      <c r="P7" s="94"/>
      <c r="Q7" s="97"/>
    </row>
    <row r="8" spans="1:17" ht="12.75">
      <c r="A8" s="62" t="s">
        <v>58</v>
      </c>
      <c r="B8" s="52"/>
      <c r="C8" s="52"/>
      <c r="D8" s="52"/>
      <c r="E8" s="13">
        <v>16.5</v>
      </c>
      <c r="F8" s="43">
        <v>2</v>
      </c>
      <c r="G8" s="43">
        <v>0</v>
      </c>
      <c r="H8" s="43">
        <v>3.4</v>
      </c>
      <c r="I8" s="43">
        <v>0.23</v>
      </c>
      <c r="J8" s="43">
        <v>3.77</v>
      </c>
      <c r="K8" s="43">
        <v>3.6</v>
      </c>
      <c r="L8" s="43">
        <v>0</v>
      </c>
      <c r="M8" s="43">
        <v>0</v>
      </c>
      <c r="N8" s="28">
        <v>0.1</v>
      </c>
      <c r="O8" s="28">
        <v>0.1</v>
      </c>
      <c r="P8" s="29">
        <v>3.3</v>
      </c>
      <c r="Q8" s="29">
        <f>SUM(F8:P8)</f>
        <v>16.5</v>
      </c>
    </row>
    <row r="9" spans="1:17" ht="12.75">
      <c r="A9" s="123" t="s">
        <v>85</v>
      </c>
      <c r="B9" s="124"/>
      <c r="C9" s="124"/>
      <c r="D9" s="124"/>
      <c r="E9" s="56"/>
      <c r="F9" s="43">
        <v>2</v>
      </c>
      <c r="G9" s="43">
        <v>1.17</v>
      </c>
      <c r="H9" s="43">
        <v>3.4</v>
      </c>
      <c r="I9" s="43">
        <v>0.23</v>
      </c>
      <c r="J9" s="43">
        <v>3.84</v>
      </c>
      <c r="K9" s="43">
        <v>3.6</v>
      </c>
      <c r="L9" s="43">
        <v>0</v>
      </c>
      <c r="M9" s="43">
        <v>0.46</v>
      </c>
      <c r="N9" s="28">
        <v>1.5</v>
      </c>
      <c r="O9" s="28">
        <v>1.5</v>
      </c>
      <c r="P9" s="29">
        <v>3.3</v>
      </c>
      <c r="Q9" s="29">
        <f>SUM(F9:P9)</f>
        <v>21.000000000000004</v>
      </c>
    </row>
    <row r="10" spans="1:17" ht="12.75">
      <c r="A10" s="102" t="s">
        <v>78</v>
      </c>
      <c r="B10" s="111"/>
      <c r="C10" s="111"/>
      <c r="D10" s="111"/>
      <c r="E10" s="56">
        <v>3671</v>
      </c>
      <c r="F10" s="57"/>
      <c r="G10" s="58"/>
      <c r="H10" s="58"/>
      <c r="I10" s="58"/>
      <c r="J10" s="58"/>
      <c r="K10" s="58"/>
      <c r="L10" s="58"/>
      <c r="M10" s="55"/>
      <c r="N10" s="59"/>
      <c r="O10" s="60"/>
      <c r="P10" s="12"/>
      <c r="Q10" s="12"/>
    </row>
    <row r="11" spans="1:17" ht="12.75">
      <c r="A11" s="105" t="s">
        <v>43</v>
      </c>
      <c r="B11" s="106"/>
      <c r="C11" s="106"/>
      <c r="D11" s="106"/>
      <c r="E11" s="107"/>
      <c r="F11" s="14">
        <f>F8*E10</f>
        <v>7342</v>
      </c>
      <c r="G11" s="14">
        <f>G8*E10</f>
        <v>0</v>
      </c>
      <c r="H11" s="14">
        <f>H8*E10</f>
        <v>12481.4</v>
      </c>
      <c r="I11" s="14">
        <f>I8*E10</f>
        <v>844.33</v>
      </c>
      <c r="J11" s="14">
        <f>J8*E10</f>
        <v>13839.67</v>
      </c>
      <c r="K11" s="14">
        <f>K8*E10</f>
        <v>13215.6</v>
      </c>
      <c r="L11" s="14">
        <v>0</v>
      </c>
      <c r="M11" s="14">
        <f>E10*M8</f>
        <v>0</v>
      </c>
      <c r="N11" s="14">
        <f>E10*N8</f>
        <v>367.1</v>
      </c>
      <c r="O11" s="14">
        <f>E10*O8</f>
        <v>367.1</v>
      </c>
      <c r="P11" s="14">
        <f>E10*P8</f>
        <v>12114.3</v>
      </c>
      <c r="Q11" s="14">
        <f>F11+G11+H11+I11+J11+K11+L11+M11+N11+O11+P11</f>
        <v>60571.5</v>
      </c>
    </row>
    <row r="12" spans="1:17" ht="12.75">
      <c r="A12" s="119" t="s">
        <v>44</v>
      </c>
      <c r="B12" s="119"/>
      <c r="C12" s="119"/>
      <c r="D12" s="119"/>
      <c r="E12" s="120"/>
      <c r="F12" s="108" t="s">
        <v>45</v>
      </c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10"/>
    </row>
    <row r="13" spans="1:17" ht="12.75">
      <c r="A13" s="121" t="s">
        <v>46</v>
      </c>
      <c r="B13" s="121"/>
      <c r="C13" s="121"/>
      <c r="D13" s="122"/>
      <c r="E13" s="44">
        <v>-127467.70071999996</v>
      </c>
      <c r="F13" s="61"/>
      <c r="G13" s="15"/>
      <c r="H13" s="16"/>
      <c r="I13" s="15"/>
      <c r="J13" s="15"/>
      <c r="K13" s="15"/>
      <c r="L13" s="15"/>
      <c r="M13" s="15"/>
      <c r="N13" s="15"/>
      <c r="O13" s="15"/>
      <c r="P13" s="15"/>
      <c r="Q13" s="17"/>
    </row>
    <row r="14" spans="1:17" ht="12.75">
      <c r="A14" s="34"/>
      <c r="B14" s="117" t="s">
        <v>56</v>
      </c>
      <c r="C14" s="117"/>
      <c r="D14" s="35" t="s">
        <v>44</v>
      </c>
      <c r="E14" s="36" t="s">
        <v>28</v>
      </c>
      <c r="F14" s="61"/>
      <c r="G14" s="15"/>
      <c r="H14" s="16"/>
      <c r="I14" s="15"/>
      <c r="J14" s="15"/>
      <c r="K14" s="15"/>
      <c r="L14" s="15"/>
      <c r="M14" s="15"/>
      <c r="N14" s="15"/>
      <c r="O14" s="15"/>
      <c r="P14" s="15"/>
      <c r="Q14" s="17"/>
    </row>
    <row r="15" spans="1:17" ht="12.75">
      <c r="A15" s="18" t="s">
        <v>47</v>
      </c>
      <c r="B15" s="112">
        <v>51496</v>
      </c>
      <c r="C15" s="118"/>
      <c r="D15" s="37">
        <v>39281.53</v>
      </c>
      <c r="E15" s="38"/>
      <c r="F15" s="19">
        <f>F8*E10</f>
        <v>7342</v>
      </c>
      <c r="G15" s="19">
        <v>4306.176</v>
      </c>
      <c r="H15" s="20">
        <f>E10*H8</f>
        <v>12481.4</v>
      </c>
      <c r="I15" s="19">
        <v>2100</v>
      </c>
      <c r="J15" s="19">
        <v>14114.721999999998</v>
      </c>
      <c r="K15" s="19">
        <f>K8*E10</f>
        <v>13215.6</v>
      </c>
      <c r="L15" s="32">
        <f>9911.35+2735.7181</f>
        <v>12647.0681</v>
      </c>
      <c r="M15" s="19">
        <v>4500</v>
      </c>
      <c r="N15" s="30">
        <v>2704</v>
      </c>
      <c r="O15" s="30">
        <v>0</v>
      </c>
      <c r="P15" s="19">
        <f>P8*E10</f>
        <v>12114.3</v>
      </c>
      <c r="Q15" s="21">
        <f aca="true" t="shared" si="0" ref="Q15:Q26">SUM(F15:P15)</f>
        <v>85525.2661</v>
      </c>
    </row>
    <row r="16" spans="1:17" ht="12.75">
      <c r="A16" s="18" t="s">
        <v>48</v>
      </c>
      <c r="B16" s="112">
        <v>56631.15</v>
      </c>
      <c r="C16" s="113"/>
      <c r="D16" s="37">
        <v>58344.11</v>
      </c>
      <c r="E16" s="38"/>
      <c r="F16" s="19">
        <v>7342</v>
      </c>
      <c r="G16" s="19">
        <v>4306.176</v>
      </c>
      <c r="H16" s="20">
        <v>12481.4</v>
      </c>
      <c r="I16" s="19">
        <v>2100</v>
      </c>
      <c r="J16" s="19">
        <v>14114.721999999998</v>
      </c>
      <c r="K16" s="19">
        <v>13215.6</v>
      </c>
      <c r="L16" s="32">
        <f>5320.83+1247.0069</f>
        <v>6567.8369</v>
      </c>
      <c r="M16" s="19">
        <v>0</v>
      </c>
      <c r="N16" s="30">
        <v>0</v>
      </c>
      <c r="O16" s="30">
        <v>0</v>
      </c>
      <c r="P16" s="19">
        <v>12114.3</v>
      </c>
      <c r="Q16" s="21">
        <f t="shared" si="0"/>
        <v>72242.0349</v>
      </c>
    </row>
    <row r="17" spans="1:17" ht="12.75">
      <c r="A17" s="18" t="s">
        <v>5</v>
      </c>
      <c r="B17" s="112">
        <v>50551.77</v>
      </c>
      <c r="C17" s="113"/>
      <c r="D17" s="37">
        <v>51240.84</v>
      </c>
      <c r="E17" s="38"/>
      <c r="F17" s="19">
        <v>7342</v>
      </c>
      <c r="G17" s="19">
        <v>4306.176</v>
      </c>
      <c r="H17" s="20">
        <v>12481.4</v>
      </c>
      <c r="I17" s="19">
        <v>2100</v>
      </c>
      <c r="J17" s="19">
        <v>14114.721999999998</v>
      </c>
      <c r="K17" s="19">
        <v>13215.6</v>
      </c>
      <c r="L17" s="32">
        <f>14293.21+3754.325</f>
        <v>18047.535</v>
      </c>
      <c r="M17" s="19">
        <v>0</v>
      </c>
      <c r="N17" s="30">
        <v>0</v>
      </c>
      <c r="O17" s="30">
        <v>0</v>
      </c>
      <c r="P17" s="19">
        <v>12114.3</v>
      </c>
      <c r="Q17" s="21">
        <f t="shared" si="0"/>
        <v>83721.733</v>
      </c>
    </row>
    <row r="18" spans="1:17" ht="12.75">
      <c r="A18" s="18" t="s">
        <v>49</v>
      </c>
      <c r="B18" s="112">
        <v>62031.66</v>
      </c>
      <c r="C18" s="113"/>
      <c r="D18" s="37">
        <v>41575.63</v>
      </c>
      <c r="E18" s="38"/>
      <c r="F18" s="19">
        <v>7342</v>
      </c>
      <c r="G18" s="19">
        <v>4306.176</v>
      </c>
      <c r="H18" s="20">
        <v>12481.4</v>
      </c>
      <c r="I18" s="19">
        <v>2100</v>
      </c>
      <c r="J18" s="19">
        <v>14114.721999999998</v>
      </c>
      <c r="K18" s="19">
        <v>13215.6</v>
      </c>
      <c r="L18" s="32">
        <f>8450.73+993.54</f>
        <v>9444.27</v>
      </c>
      <c r="M18" s="19">
        <v>0</v>
      </c>
      <c r="N18" s="30">
        <v>587</v>
      </c>
      <c r="O18" s="30">
        <v>0</v>
      </c>
      <c r="P18" s="19">
        <v>12114.3</v>
      </c>
      <c r="Q18" s="21">
        <f t="shared" si="0"/>
        <v>75705.468</v>
      </c>
    </row>
    <row r="19" spans="1:17" ht="12.75">
      <c r="A19" s="18" t="s">
        <v>7</v>
      </c>
      <c r="B19" s="112">
        <v>53428.37</v>
      </c>
      <c r="C19" s="113"/>
      <c r="D19" s="37">
        <v>63565.25</v>
      </c>
      <c r="E19" s="38"/>
      <c r="F19" s="19">
        <v>7342</v>
      </c>
      <c r="G19" s="19">
        <v>4306.176</v>
      </c>
      <c r="H19" s="20">
        <v>12481.4</v>
      </c>
      <c r="I19" s="19">
        <v>0</v>
      </c>
      <c r="J19" s="19">
        <v>14114.721999999998</v>
      </c>
      <c r="K19" s="19">
        <v>13215.6</v>
      </c>
      <c r="L19" s="32">
        <f>10120.01+4459.51</f>
        <v>14579.52</v>
      </c>
      <c r="M19" s="19">
        <v>0</v>
      </c>
      <c r="N19" s="30">
        <v>16631</v>
      </c>
      <c r="O19" s="30">
        <v>0</v>
      </c>
      <c r="P19" s="19">
        <v>12114.3</v>
      </c>
      <c r="Q19" s="21">
        <f t="shared" si="0"/>
        <v>94784.718</v>
      </c>
    </row>
    <row r="20" spans="1:17" ht="12.75">
      <c r="A20" s="18" t="s">
        <v>8</v>
      </c>
      <c r="B20" s="112">
        <v>58575.23</v>
      </c>
      <c r="C20" s="113"/>
      <c r="D20" s="37">
        <v>38820.76</v>
      </c>
      <c r="E20" s="38"/>
      <c r="F20" s="19">
        <v>7342</v>
      </c>
      <c r="G20" s="19">
        <v>4306.176</v>
      </c>
      <c r="H20" s="20">
        <v>12481.4</v>
      </c>
      <c r="I20" s="19">
        <v>0</v>
      </c>
      <c r="J20" s="19">
        <v>14114.721999999998</v>
      </c>
      <c r="K20" s="19">
        <v>13215.6</v>
      </c>
      <c r="L20" s="32">
        <f>9702.69+3386.03</f>
        <v>13088.720000000001</v>
      </c>
      <c r="M20" s="19">
        <f>25500+13658.33</f>
        <v>39158.33</v>
      </c>
      <c r="N20" s="30">
        <f>2044+1761</f>
        <v>3805</v>
      </c>
      <c r="O20" s="30">
        <v>0</v>
      </c>
      <c r="P20" s="19">
        <v>12114.3</v>
      </c>
      <c r="Q20" s="21">
        <f t="shared" si="0"/>
        <v>119626.248</v>
      </c>
    </row>
    <row r="21" spans="1:17" ht="12.75">
      <c r="A21" s="18" t="s">
        <v>11</v>
      </c>
      <c r="B21" s="112">
        <v>57084.41</v>
      </c>
      <c r="C21" s="113"/>
      <c r="D21" s="37">
        <v>65711.75</v>
      </c>
      <c r="E21" s="38"/>
      <c r="F21" s="19">
        <v>7342</v>
      </c>
      <c r="G21" s="19">
        <v>4306.176</v>
      </c>
      <c r="H21" s="20">
        <v>12481.4</v>
      </c>
      <c r="I21" s="19">
        <v>0</v>
      </c>
      <c r="J21" s="19">
        <v>14114.721999999998</v>
      </c>
      <c r="K21" s="19">
        <v>13215.6</v>
      </c>
      <c r="L21" s="32">
        <f>14293.21+559.58</f>
        <v>14852.789999999999</v>
      </c>
      <c r="M21" s="19">
        <v>15124.9</v>
      </c>
      <c r="N21" s="30">
        <f>1696+15308</f>
        <v>17004</v>
      </c>
      <c r="O21" s="30">
        <v>0</v>
      </c>
      <c r="P21" s="19">
        <v>12114.3</v>
      </c>
      <c r="Q21" s="21">
        <f t="shared" si="0"/>
        <v>110555.88799999999</v>
      </c>
    </row>
    <row r="22" spans="1:17" ht="12.75">
      <c r="A22" s="18" t="s">
        <v>17</v>
      </c>
      <c r="B22" s="112">
        <v>58848.49</v>
      </c>
      <c r="C22" s="113"/>
      <c r="D22" s="37">
        <v>49520.67</v>
      </c>
      <c r="E22" s="38"/>
      <c r="F22" s="19">
        <v>7342</v>
      </c>
      <c r="G22" s="19">
        <v>4306.176</v>
      </c>
      <c r="H22" s="20">
        <v>12481.4</v>
      </c>
      <c r="I22" s="19">
        <v>0</v>
      </c>
      <c r="J22" s="19">
        <v>14114.721999999998</v>
      </c>
      <c r="K22" s="19">
        <v>13215.6</v>
      </c>
      <c r="L22" s="32">
        <f>9181.04+5190.39</f>
        <v>14371.43</v>
      </c>
      <c r="M22" s="19">
        <f>15124.9+1500+7216</f>
        <v>23840.9</v>
      </c>
      <c r="N22" s="30">
        <v>18707</v>
      </c>
      <c r="O22" s="30">
        <v>0</v>
      </c>
      <c r="P22" s="19">
        <v>12114.3</v>
      </c>
      <c r="Q22" s="21">
        <f t="shared" si="0"/>
        <v>120493.528</v>
      </c>
    </row>
    <row r="23" spans="1:17" ht="12.75">
      <c r="A23" s="18" t="s">
        <v>50</v>
      </c>
      <c r="B23" s="112">
        <v>58366.98</v>
      </c>
      <c r="C23" s="113"/>
      <c r="D23" s="37">
        <v>65151.94</v>
      </c>
      <c r="E23" s="38"/>
      <c r="F23" s="19">
        <v>7342</v>
      </c>
      <c r="G23" s="19">
        <v>4306.176</v>
      </c>
      <c r="H23" s="20">
        <v>12481.4</v>
      </c>
      <c r="I23" s="19">
        <v>0</v>
      </c>
      <c r="J23" s="19">
        <v>14114.721999999998</v>
      </c>
      <c r="K23" s="19">
        <v>13215.6</v>
      </c>
      <c r="L23" s="32">
        <f>11058.98+3294.67</f>
        <v>14353.65</v>
      </c>
      <c r="M23" s="19">
        <v>1946</v>
      </c>
      <c r="N23" s="30">
        <v>0</v>
      </c>
      <c r="O23" s="30">
        <v>0</v>
      </c>
      <c r="P23" s="19">
        <v>12114.3</v>
      </c>
      <c r="Q23" s="21">
        <f t="shared" si="0"/>
        <v>79873.848</v>
      </c>
    </row>
    <row r="24" spans="1:17" ht="12.75">
      <c r="A24" s="18" t="s">
        <v>51</v>
      </c>
      <c r="B24" s="112">
        <v>58349.08</v>
      </c>
      <c r="C24" s="113"/>
      <c r="D24" s="37">
        <v>67873.63</v>
      </c>
      <c r="E24" s="38"/>
      <c r="F24" s="19">
        <v>7342</v>
      </c>
      <c r="G24" s="19">
        <v>4306.176</v>
      </c>
      <c r="H24" s="20">
        <v>12481.4</v>
      </c>
      <c r="I24" s="19">
        <v>2100</v>
      </c>
      <c r="J24" s="19">
        <v>14114.721999999998</v>
      </c>
      <c r="K24" s="19">
        <v>13215.6</v>
      </c>
      <c r="L24" s="32">
        <f>11684.96+4408.12</f>
        <v>16093.079999999998</v>
      </c>
      <c r="M24" s="19">
        <v>18500</v>
      </c>
      <c r="N24" s="30">
        <v>1348</v>
      </c>
      <c r="O24" s="30">
        <v>0</v>
      </c>
      <c r="P24" s="19">
        <v>12114.3</v>
      </c>
      <c r="Q24" s="21">
        <f t="shared" si="0"/>
        <v>101615.27799999999</v>
      </c>
    </row>
    <row r="25" spans="1:17" ht="12.75">
      <c r="A25" s="18" t="s">
        <v>52</v>
      </c>
      <c r="B25" s="112">
        <v>60088.65</v>
      </c>
      <c r="C25" s="113"/>
      <c r="D25" s="37">
        <v>73837.55</v>
      </c>
      <c r="E25" s="38"/>
      <c r="F25" s="19">
        <v>7342</v>
      </c>
      <c r="G25" s="19">
        <v>4306.176</v>
      </c>
      <c r="H25" s="20">
        <v>12481.4</v>
      </c>
      <c r="I25" s="19">
        <v>2100</v>
      </c>
      <c r="J25" s="19">
        <v>14114.721999999998</v>
      </c>
      <c r="K25" s="19">
        <v>13215.6</v>
      </c>
      <c r="L25" s="32">
        <f>9702.69+5418.79</f>
        <v>15121.48</v>
      </c>
      <c r="M25" s="19">
        <v>0</v>
      </c>
      <c r="N25" s="30">
        <f>7076+3435</f>
        <v>10511</v>
      </c>
      <c r="O25" s="30">
        <v>0</v>
      </c>
      <c r="P25" s="19">
        <v>12114.3</v>
      </c>
      <c r="Q25" s="21">
        <f t="shared" si="0"/>
        <v>91306.678</v>
      </c>
    </row>
    <row r="26" spans="1:17" ht="12.75">
      <c r="A26" s="18" t="s">
        <v>53</v>
      </c>
      <c r="B26" s="112">
        <v>59117.01</v>
      </c>
      <c r="C26" s="113"/>
      <c r="D26" s="37">
        <v>51667.59</v>
      </c>
      <c r="E26" s="38"/>
      <c r="F26" s="19">
        <v>7342</v>
      </c>
      <c r="G26" s="19">
        <v>4306.176</v>
      </c>
      <c r="H26" s="20">
        <v>12481.4</v>
      </c>
      <c r="I26" s="19">
        <v>2100</v>
      </c>
      <c r="J26" s="19">
        <v>14114.721999999998</v>
      </c>
      <c r="K26" s="19">
        <v>13215.6</v>
      </c>
      <c r="L26" s="32">
        <f>11684.96+3100.53</f>
        <v>14785.49</v>
      </c>
      <c r="M26" s="19">
        <v>2847.83</v>
      </c>
      <c r="N26" s="30">
        <v>0</v>
      </c>
      <c r="O26" s="30">
        <v>0</v>
      </c>
      <c r="P26" s="19">
        <v>12114.3</v>
      </c>
      <c r="Q26" s="21">
        <f t="shared" si="0"/>
        <v>83307.518</v>
      </c>
    </row>
    <row r="27" spans="1:17" ht="24">
      <c r="A27" s="22" t="s">
        <v>54</v>
      </c>
      <c r="B27" s="112">
        <v>0</v>
      </c>
      <c r="C27" s="113"/>
      <c r="D27" s="37">
        <f>900+900+900+900</f>
        <v>3600</v>
      </c>
      <c r="E27" s="25"/>
      <c r="F27" s="19"/>
      <c r="G27" s="19"/>
      <c r="H27" s="19"/>
      <c r="I27" s="19"/>
      <c r="J27" s="19"/>
      <c r="K27" s="19"/>
      <c r="L27" s="32"/>
      <c r="M27" s="19"/>
      <c r="N27" s="30"/>
      <c r="O27" s="30"/>
      <c r="P27" s="19"/>
      <c r="Q27" s="21"/>
    </row>
    <row r="28" spans="1:17" ht="36">
      <c r="A28" s="22" t="s">
        <v>81</v>
      </c>
      <c r="B28" s="112">
        <v>0</v>
      </c>
      <c r="C28" s="113"/>
      <c r="D28" s="37">
        <f>34180.24+51270.3+51270.3+68360.4</f>
        <v>205081.24000000002</v>
      </c>
      <c r="E28" s="25"/>
      <c r="F28" s="19"/>
      <c r="G28" s="19"/>
      <c r="H28" s="19"/>
      <c r="I28" s="19"/>
      <c r="J28" s="19"/>
      <c r="K28" s="19"/>
      <c r="L28" s="32"/>
      <c r="M28" s="19"/>
      <c r="N28" s="30"/>
      <c r="O28" s="30"/>
      <c r="P28" s="32"/>
      <c r="Q28" s="21"/>
    </row>
    <row r="29" spans="1:17" ht="12.75">
      <c r="A29" s="39" t="s">
        <v>10</v>
      </c>
      <c r="B29" s="115">
        <f>SUM(B15:B28)</f>
        <v>684568.7999999999</v>
      </c>
      <c r="C29" s="116"/>
      <c r="D29" s="31">
        <f>SUM(D15:D28)</f>
        <v>875272.49</v>
      </c>
      <c r="E29" s="23"/>
      <c r="F29" s="23">
        <f aca="true" t="shared" si="1" ref="F29:Q29">SUM(F15:F28)</f>
        <v>88104</v>
      </c>
      <c r="G29" s="23">
        <f t="shared" si="1"/>
        <v>51674.112</v>
      </c>
      <c r="H29" s="23">
        <f t="shared" si="1"/>
        <v>149776.79999999996</v>
      </c>
      <c r="I29" s="23">
        <f t="shared" si="1"/>
        <v>14700</v>
      </c>
      <c r="J29" s="31">
        <f t="shared" si="1"/>
        <v>169376.664</v>
      </c>
      <c r="K29" s="31">
        <f t="shared" si="1"/>
        <v>158587.20000000004</v>
      </c>
      <c r="L29" s="31">
        <f t="shared" si="1"/>
        <v>163952.87</v>
      </c>
      <c r="M29" s="23">
        <f t="shared" si="1"/>
        <v>105917.96</v>
      </c>
      <c r="N29" s="31">
        <f t="shared" si="1"/>
        <v>71297</v>
      </c>
      <c r="O29" s="31">
        <f t="shared" si="1"/>
        <v>0</v>
      </c>
      <c r="P29" s="31">
        <f t="shared" si="1"/>
        <v>145371.6</v>
      </c>
      <c r="Q29" s="24">
        <f t="shared" si="1"/>
        <v>1118758.206</v>
      </c>
    </row>
    <row r="30" spans="1:17" ht="12.75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42"/>
      <c r="L30" s="27"/>
      <c r="M30" s="27"/>
      <c r="N30" s="27"/>
      <c r="O30" s="40" t="s">
        <v>55</v>
      </c>
      <c r="P30" s="114">
        <f>E13+D29-Q29</f>
        <v>-370953.41672</v>
      </c>
      <c r="Q30" s="114"/>
    </row>
    <row r="31" spans="1:3" ht="12.75">
      <c r="A31" t="s">
        <v>3</v>
      </c>
      <c r="B31">
        <v>4500</v>
      </c>
      <c r="C31" t="s">
        <v>89</v>
      </c>
    </row>
    <row r="32" spans="1:17" ht="12.75">
      <c r="A32" t="s">
        <v>8</v>
      </c>
      <c r="B32">
        <v>25500</v>
      </c>
      <c r="C32" t="s">
        <v>29</v>
      </c>
      <c r="L32" s="46" t="s">
        <v>3</v>
      </c>
      <c r="M32" s="46">
        <v>9911.35</v>
      </c>
      <c r="N32" s="46" t="s">
        <v>26</v>
      </c>
      <c r="O32" s="46">
        <v>2735.7181</v>
      </c>
      <c r="P32" s="46" t="s">
        <v>61</v>
      </c>
      <c r="Q32" s="5"/>
    </row>
    <row r="33" spans="2:16" ht="12.75">
      <c r="B33">
        <v>13658.33</v>
      </c>
      <c r="C33" t="s">
        <v>70</v>
      </c>
      <c r="J33" s="1"/>
      <c r="L33" s="46" t="s">
        <v>4</v>
      </c>
      <c r="M33" s="46">
        <v>5320.83</v>
      </c>
      <c r="N33" s="46" t="s">
        <v>26</v>
      </c>
      <c r="O33" s="46">
        <v>1247.0069</v>
      </c>
      <c r="P33" s="46" t="s">
        <v>61</v>
      </c>
    </row>
    <row r="34" spans="1:17" ht="12.75">
      <c r="A34" t="s">
        <v>11</v>
      </c>
      <c r="B34">
        <v>15124.9</v>
      </c>
      <c r="C34" t="s">
        <v>70</v>
      </c>
      <c r="F34" s="3"/>
      <c r="I34" s="3"/>
      <c r="L34" s="46" t="s">
        <v>5</v>
      </c>
      <c r="M34" s="46">
        <v>14293.210000000001</v>
      </c>
      <c r="N34" s="46" t="s">
        <v>26</v>
      </c>
      <c r="O34" s="46">
        <v>3754.325</v>
      </c>
      <c r="P34" s="46" t="s">
        <v>61</v>
      </c>
      <c r="Q34" s="5"/>
    </row>
    <row r="35" spans="1:16" ht="12.75">
      <c r="A35" t="s">
        <v>17</v>
      </c>
      <c r="B35">
        <v>15124.9</v>
      </c>
      <c r="C35" t="s">
        <v>70</v>
      </c>
      <c r="L35" s="46" t="s">
        <v>6</v>
      </c>
      <c r="M35" s="46">
        <v>8450.73</v>
      </c>
      <c r="N35" s="46" t="s">
        <v>26</v>
      </c>
      <c r="O35" s="46">
        <v>993.54</v>
      </c>
      <c r="P35" s="46" t="s">
        <v>61</v>
      </c>
    </row>
    <row r="36" spans="2:16" ht="12.75">
      <c r="B36">
        <v>1500</v>
      </c>
      <c r="C36" t="s">
        <v>101</v>
      </c>
      <c r="L36" s="46" t="s">
        <v>7</v>
      </c>
      <c r="M36" s="46">
        <v>10120.01</v>
      </c>
      <c r="N36" s="46" t="s">
        <v>26</v>
      </c>
      <c r="O36" s="46">
        <v>4459.51</v>
      </c>
      <c r="P36" s="46" t="s">
        <v>61</v>
      </c>
    </row>
    <row r="37" spans="2:16" ht="12.75">
      <c r="B37">
        <v>7216</v>
      </c>
      <c r="C37" t="s">
        <v>27</v>
      </c>
      <c r="L37" s="46" t="s">
        <v>8</v>
      </c>
      <c r="M37" s="46">
        <v>9702.69</v>
      </c>
      <c r="N37" s="46" t="s">
        <v>26</v>
      </c>
      <c r="O37" s="46">
        <v>3386.03</v>
      </c>
      <c r="P37" s="46" t="s">
        <v>61</v>
      </c>
    </row>
    <row r="38" spans="1:16" ht="12.75">
      <c r="A38" t="s">
        <v>19</v>
      </c>
      <c r="B38">
        <v>1946</v>
      </c>
      <c r="C38" t="s">
        <v>75</v>
      </c>
      <c r="L38" s="46" t="s">
        <v>11</v>
      </c>
      <c r="M38" s="46">
        <v>14293.210000000001</v>
      </c>
      <c r="N38" s="46" t="s">
        <v>26</v>
      </c>
      <c r="O38" s="46">
        <v>559.58</v>
      </c>
      <c r="P38" s="46" t="s">
        <v>61</v>
      </c>
    </row>
    <row r="39" spans="1:16" ht="12.75">
      <c r="A39" t="s">
        <v>20</v>
      </c>
      <c r="B39">
        <v>18500</v>
      </c>
      <c r="C39" t="s">
        <v>102</v>
      </c>
      <c r="L39" s="46" t="s">
        <v>17</v>
      </c>
      <c r="M39" s="46">
        <v>9181.04</v>
      </c>
      <c r="N39" s="46" t="s">
        <v>26</v>
      </c>
      <c r="O39" s="46">
        <v>5190.39</v>
      </c>
      <c r="P39" s="46" t="s">
        <v>61</v>
      </c>
    </row>
    <row r="40" spans="1:16" ht="12.75">
      <c r="A40" t="s">
        <v>2</v>
      </c>
      <c r="B40">
        <v>2847.83</v>
      </c>
      <c r="C40" t="s">
        <v>104</v>
      </c>
      <c r="L40" s="46" t="s">
        <v>19</v>
      </c>
      <c r="M40" s="46">
        <v>11058.98</v>
      </c>
      <c r="N40" s="46" t="s">
        <v>26</v>
      </c>
      <c r="O40" s="46">
        <v>3294.67</v>
      </c>
      <c r="P40" s="46" t="s">
        <v>61</v>
      </c>
    </row>
    <row r="41" spans="12:16" ht="12.75">
      <c r="L41" s="46" t="s">
        <v>20</v>
      </c>
      <c r="M41" s="46">
        <v>11684.96</v>
      </c>
      <c r="N41" s="46" t="s">
        <v>26</v>
      </c>
      <c r="O41" s="46">
        <v>4408.12</v>
      </c>
      <c r="P41" s="46" t="s">
        <v>61</v>
      </c>
    </row>
    <row r="42" spans="12:16" ht="12.75">
      <c r="L42" s="46" t="s">
        <v>0</v>
      </c>
      <c r="M42" s="46">
        <v>9702.69</v>
      </c>
      <c r="N42" s="46" t="s">
        <v>26</v>
      </c>
      <c r="O42" s="46">
        <v>5418.79</v>
      </c>
      <c r="P42" s="46" t="s">
        <v>61</v>
      </c>
    </row>
    <row r="43" spans="12:16" ht="12.75">
      <c r="L43" s="46" t="s">
        <v>2</v>
      </c>
      <c r="M43" s="46">
        <v>11684.96</v>
      </c>
      <c r="N43" s="46" t="s">
        <v>26</v>
      </c>
      <c r="O43" s="46">
        <v>3100.53</v>
      </c>
      <c r="P43" s="46" t="s">
        <v>61</v>
      </c>
    </row>
    <row r="44" spans="13:17" ht="12.75">
      <c r="M44" s="3"/>
      <c r="O44" s="3"/>
      <c r="Q44" s="41"/>
    </row>
  </sheetData>
  <sheetProtection/>
  <mergeCells count="43">
    <mergeCell ref="B28:C28"/>
    <mergeCell ref="B29:C29"/>
    <mergeCell ref="P30:Q30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A11:E11"/>
    <mergeCell ref="A12:E12"/>
    <mergeCell ref="F12:Q12"/>
    <mergeCell ref="A13:D13"/>
    <mergeCell ref="B14:C14"/>
    <mergeCell ref="B15:C15"/>
    <mergeCell ref="A9:D9"/>
    <mergeCell ref="A10:D10"/>
    <mergeCell ref="C6:C7"/>
    <mergeCell ref="D6:D7"/>
    <mergeCell ref="E6:E7"/>
    <mergeCell ref="F6:F7"/>
    <mergeCell ref="N5:O6"/>
    <mergeCell ref="P5:P7"/>
    <mergeCell ref="I6:I7"/>
    <mergeCell ref="J6:J7"/>
    <mergeCell ref="K6:K7"/>
    <mergeCell ref="L6:M6"/>
    <mergeCell ref="Q5:Q7"/>
    <mergeCell ref="B6:B7"/>
    <mergeCell ref="G6:G7"/>
    <mergeCell ref="H6:H7"/>
    <mergeCell ref="A2:Q2"/>
    <mergeCell ref="A3:Q3"/>
    <mergeCell ref="A4:E4"/>
    <mergeCell ref="F4:P4"/>
    <mergeCell ref="B5:E5"/>
    <mergeCell ref="F5:M5"/>
  </mergeCells>
  <printOptions/>
  <pageMargins left="0.1875" right="0.09375" top="0.3229166666666667" bottom="0.75" header="0.3" footer="0.3"/>
  <pageSetup orientation="landscape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Q41"/>
  <sheetViews>
    <sheetView workbookViewId="0" topLeftCell="A22">
      <selection activeCell="T8" sqref="T8"/>
    </sheetView>
  </sheetViews>
  <sheetFormatPr defaultColWidth="9.00390625" defaultRowHeight="12.75"/>
  <cols>
    <col min="2" max="2" width="5.00390625" style="0" customWidth="1"/>
    <col min="3" max="3" width="6.00390625" style="0" customWidth="1"/>
  </cols>
  <sheetData>
    <row r="2" spans="1:17" ht="12.75">
      <c r="A2" s="72" t="s">
        <v>86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39">
      <c r="A3" s="66" t="s">
        <v>12</v>
      </c>
      <c r="B3" s="67"/>
      <c r="C3" s="68"/>
      <c r="D3" s="66"/>
      <c r="E3" s="67"/>
      <c r="F3" s="67"/>
      <c r="G3" s="67"/>
      <c r="H3" s="67"/>
      <c r="I3" s="67"/>
      <c r="J3" s="67"/>
      <c r="K3" s="67"/>
      <c r="L3" s="67"/>
      <c r="M3" s="67"/>
      <c r="N3" s="68"/>
      <c r="O3" s="2" t="s">
        <v>13</v>
      </c>
      <c r="P3" s="2" t="s">
        <v>14</v>
      </c>
      <c r="Q3" s="4" t="s">
        <v>25</v>
      </c>
    </row>
    <row r="4" spans="1:17" ht="78.75">
      <c r="A4" s="69" t="s">
        <v>3</v>
      </c>
      <c r="B4" s="70"/>
      <c r="C4" s="71"/>
      <c r="D4" s="63" t="s">
        <v>62</v>
      </c>
      <c r="E4" s="64"/>
      <c r="F4" s="64"/>
      <c r="G4" s="64"/>
      <c r="H4" s="64"/>
      <c r="I4" s="64"/>
      <c r="J4" s="64"/>
      <c r="K4" s="64"/>
      <c r="L4" s="64"/>
      <c r="M4" s="64"/>
      <c r="N4" s="65"/>
      <c r="O4" s="53" t="s">
        <v>72</v>
      </c>
      <c r="P4" s="54">
        <v>0.015</v>
      </c>
      <c r="Q4" s="4" t="s">
        <v>88</v>
      </c>
    </row>
    <row r="5" spans="1:17" ht="29.25" customHeight="1">
      <c r="A5" s="69"/>
      <c r="B5" s="70"/>
      <c r="C5" s="71"/>
      <c r="D5" s="63" t="s">
        <v>71</v>
      </c>
      <c r="E5" s="64"/>
      <c r="F5" s="64"/>
      <c r="G5" s="64"/>
      <c r="H5" s="64"/>
      <c r="I5" s="64"/>
      <c r="J5" s="64"/>
      <c r="K5" s="64"/>
      <c r="L5" s="64"/>
      <c r="M5" s="64"/>
      <c r="N5" s="65"/>
      <c r="O5" s="53" t="s">
        <v>73</v>
      </c>
      <c r="P5" s="54">
        <v>0.2</v>
      </c>
      <c r="Q5" s="4"/>
    </row>
    <row r="6" spans="1:17" ht="39">
      <c r="A6" s="69"/>
      <c r="B6" s="70"/>
      <c r="C6" s="71"/>
      <c r="D6" s="63" t="s">
        <v>63</v>
      </c>
      <c r="E6" s="64"/>
      <c r="F6" s="64"/>
      <c r="G6" s="64"/>
      <c r="H6" s="64"/>
      <c r="I6" s="64"/>
      <c r="J6" s="64"/>
      <c r="K6" s="64"/>
      <c r="L6" s="64"/>
      <c r="M6" s="64"/>
      <c r="N6" s="65"/>
      <c r="O6" s="53" t="s">
        <v>74</v>
      </c>
      <c r="P6" s="54">
        <v>0.015</v>
      </c>
      <c r="Q6" s="4"/>
    </row>
    <row r="7" spans="1:17" ht="12.75">
      <c r="A7" s="45" t="s">
        <v>15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 t="s">
        <v>16</v>
      </c>
      <c r="Q7" s="45">
        <v>2.704</v>
      </c>
    </row>
    <row r="8" spans="1:17" ht="52.5">
      <c r="A8" s="69" t="s">
        <v>6</v>
      </c>
      <c r="B8" s="70"/>
      <c r="C8" s="71"/>
      <c r="D8" s="63" t="s">
        <v>60</v>
      </c>
      <c r="E8" s="64"/>
      <c r="F8" s="64"/>
      <c r="G8" s="64"/>
      <c r="H8" s="64"/>
      <c r="I8" s="64"/>
      <c r="J8" s="64"/>
      <c r="K8" s="64"/>
      <c r="L8" s="64"/>
      <c r="M8" s="64"/>
      <c r="N8" s="65"/>
      <c r="O8" s="53" t="s">
        <v>69</v>
      </c>
      <c r="P8" s="54">
        <v>0.01</v>
      </c>
      <c r="Q8" s="4" t="s">
        <v>90</v>
      </c>
    </row>
    <row r="9" spans="1:17" ht="12.75">
      <c r="A9" s="47" t="s">
        <v>15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 t="s">
        <v>16</v>
      </c>
      <c r="Q9" s="47">
        <v>0.587</v>
      </c>
    </row>
    <row r="10" spans="1:17" ht="66">
      <c r="A10" s="69" t="s">
        <v>7</v>
      </c>
      <c r="B10" s="70"/>
      <c r="C10" s="71"/>
      <c r="D10" s="63" t="s">
        <v>23</v>
      </c>
      <c r="E10" s="64"/>
      <c r="F10" s="64"/>
      <c r="G10" s="64"/>
      <c r="H10" s="64"/>
      <c r="I10" s="64"/>
      <c r="J10" s="64"/>
      <c r="K10" s="64"/>
      <c r="L10" s="64"/>
      <c r="M10" s="64"/>
      <c r="N10" s="65"/>
      <c r="O10" s="53" t="s">
        <v>74</v>
      </c>
      <c r="P10" s="54">
        <v>0.005</v>
      </c>
      <c r="Q10" s="4" t="s">
        <v>91</v>
      </c>
    </row>
    <row r="11" spans="1:17" ht="39">
      <c r="A11" s="69"/>
      <c r="B11" s="70"/>
      <c r="C11" s="71"/>
      <c r="D11" s="63" t="s">
        <v>67</v>
      </c>
      <c r="E11" s="64"/>
      <c r="F11" s="64"/>
      <c r="G11" s="64"/>
      <c r="H11" s="64"/>
      <c r="I11" s="64"/>
      <c r="J11" s="64"/>
      <c r="K11" s="64"/>
      <c r="L11" s="64"/>
      <c r="M11" s="64"/>
      <c r="N11" s="65"/>
      <c r="O11" s="53" t="s">
        <v>74</v>
      </c>
      <c r="P11" s="54">
        <v>0.08</v>
      </c>
      <c r="Q11" s="4"/>
    </row>
    <row r="12" spans="1:17" ht="12.75">
      <c r="A12" s="69"/>
      <c r="B12" s="70"/>
      <c r="C12" s="71"/>
      <c r="D12" s="63" t="s">
        <v>80</v>
      </c>
      <c r="E12" s="64"/>
      <c r="F12" s="64"/>
      <c r="G12" s="64"/>
      <c r="H12" s="64"/>
      <c r="I12" s="64"/>
      <c r="J12" s="64"/>
      <c r="K12" s="64"/>
      <c r="L12" s="64"/>
      <c r="M12" s="64"/>
      <c r="N12" s="65"/>
      <c r="O12" s="53" t="s">
        <v>79</v>
      </c>
      <c r="P12" s="54">
        <v>1</v>
      </c>
      <c r="Q12" s="4"/>
    </row>
    <row r="13" spans="1:17" ht="39">
      <c r="A13" s="69"/>
      <c r="B13" s="70"/>
      <c r="C13" s="71"/>
      <c r="D13" s="63" t="s">
        <v>66</v>
      </c>
      <c r="E13" s="64"/>
      <c r="F13" s="64"/>
      <c r="G13" s="64"/>
      <c r="H13" s="64"/>
      <c r="I13" s="64"/>
      <c r="J13" s="64"/>
      <c r="K13" s="64"/>
      <c r="L13" s="64"/>
      <c r="M13" s="64"/>
      <c r="N13" s="65"/>
      <c r="O13" s="53" t="s">
        <v>21</v>
      </c>
      <c r="P13" s="54">
        <v>0.002</v>
      </c>
      <c r="Q13" s="4"/>
    </row>
    <row r="14" spans="1:17" ht="12.75">
      <c r="A14" s="69"/>
      <c r="B14" s="70"/>
      <c r="C14" s="71"/>
      <c r="D14" s="63" t="s">
        <v>93</v>
      </c>
      <c r="E14" s="64"/>
      <c r="F14" s="64"/>
      <c r="G14" s="64"/>
      <c r="H14" s="64"/>
      <c r="I14" s="64"/>
      <c r="J14" s="64"/>
      <c r="K14" s="64"/>
      <c r="L14" s="64"/>
      <c r="M14" s="64"/>
      <c r="N14" s="65"/>
      <c r="O14" s="53" t="s">
        <v>92</v>
      </c>
      <c r="P14" s="54">
        <v>1</v>
      </c>
      <c r="Q14" s="4"/>
    </row>
    <row r="15" spans="1:17" ht="12.75">
      <c r="A15" s="6" t="s">
        <v>15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 t="s">
        <v>16</v>
      </c>
      <c r="Q15" s="6">
        <v>16.631</v>
      </c>
    </row>
    <row r="16" spans="1:17" ht="78.75">
      <c r="A16" s="69" t="s">
        <v>8</v>
      </c>
      <c r="B16" s="70"/>
      <c r="C16" s="71"/>
      <c r="D16" s="63" t="s">
        <v>76</v>
      </c>
      <c r="E16" s="64"/>
      <c r="F16" s="64"/>
      <c r="G16" s="64"/>
      <c r="H16" s="64"/>
      <c r="I16" s="64"/>
      <c r="J16" s="64"/>
      <c r="K16" s="64"/>
      <c r="L16" s="64"/>
      <c r="M16" s="64"/>
      <c r="N16" s="65"/>
      <c r="O16" s="53" t="s">
        <v>77</v>
      </c>
      <c r="P16" s="54">
        <v>1</v>
      </c>
      <c r="Q16" s="4" t="s">
        <v>94</v>
      </c>
    </row>
    <row r="17" spans="1:17" ht="12.75">
      <c r="A17" s="48" t="s">
        <v>15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 t="s">
        <v>16</v>
      </c>
      <c r="Q17" s="48">
        <v>2.044</v>
      </c>
    </row>
    <row r="18" spans="1:17" ht="12.75">
      <c r="A18" s="69" t="s">
        <v>8</v>
      </c>
      <c r="B18" s="70"/>
      <c r="C18" s="71"/>
      <c r="D18" s="63" t="s">
        <v>18</v>
      </c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53" t="s">
        <v>69</v>
      </c>
      <c r="P18" s="54">
        <v>0.03</v>
      </c>
      <c r="Q18" s="4" t="s">
        <v>95</v>
      </c>
    </row>
    <row r="19" spans="1:17" ht="12.75">
      <c r="A19" s="48" t="s">
        <v>15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 t="s">
        <v>16</v>
      </c>
      <c r="Q19" s="48">
        <v>1.761</v>
      </c>
    </row>
    <row r="20" spans="1:17" ht="39">
      <c r="A20" s="69" t="s">
        <v>11</v>
      </c>
      <c r="B20" s="70"/>
      <c r="C20" s="71"/>
      <c r="D20" s="63" t="s">
        <v>97</v>
      </c>
      <c r="E20" s="64"/>
      <c r="F20" s="64"/>
      <c r="G20" s="64"/>
      <c r="H20" s="64"/>
      <c r="I20" s="64"/>
      <c r="J20" s="64"/>
      <c r="K20" s="64"/>
      <c r="L20" s="64"/>
      <c r="M20" s="64"/>
      <c r="N20" s="65"/>
      <c r="O20" s="53" t="s">
        <v>69</v>
      </c>
      <c r="P20" s="54">
        <v>0.01</v>
      </c>
      <c r="Q20" s="4" t="s">
        <v>96</v>
      </c>
    </row>
    <row r="21" spans="1:17" ht="12.75">
      <c r="A21" s="49" t="s">
        <v>15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 t="s">
        <v>16</v>
      </c>
      <c r="Q21" s="49">
        <v>1.696</v>
      </c>
    </row>
    <row r="22" spans="1:17" ht="42.75" customHeight="1">
      <c r="A22" s="69" t="s">
        <v>11</v>
      </c>
      <c r="B22" s="70"/>
      <c r="C22" s="71"/>
      <c r="D22" s="63" t="s">
        <v>65</v>
      </c>
      <c r="E22" s="64"/>
      <c r="F22" s="64"/>
      <c r="G22" s="64"/>
      <c r="H22" s="64"/>
      <c r="I22" s="64"/>
      <c r="J22" s="64"/>
      <c r="K22" s="64"/>
      <c r="L22" s="64"/>
      <c r="M22" s="64"/>
      <c r="N22" s="65"/>
      <c r="O22" s="53" t="s">
        <v>74</v>
      </c>
      <c r="P22" s="54">
        <v>4.7</v>
      </c>
      <c r="Q22" s="4"/>
    </row>
    <row r="23" spans="1:17" ht="12.75">
      <c r="A23" s="49" t="s">
        <v>15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 t="s">
        <v>16</v>
      </c>
      <c r="Q23" s="49">
        <v>15.308</v>
      </c>
    </row>
    <row r="24" spans="1:17" ht="66">
      <c r="A24" s="69" t="s">
        <v>17</v>
      </c>
      <c r="B24" s="70"/>
      <c r="C24" s="71"/>
      <c r="D24" s="63" t="s">
        <v>71</v>
      </c>
      <c r="E24" s="64"/>
      <c r="F24" s="64"/>
      <c r="G24" s="64"/>
      <c r="H24" s="64"/>
      <c r="I24" s="64"/>
      <c r="J24" s="64"/>
      <c r="K24" s="64"/>
      <c r="L24" s="64"/>
      <c r="M24" s="64"/>
      <c r="N24" s="65"/>
      <c r="O24" s="53" t="s">
        <v>73</v>
      </c>
      <c r="P24" s="54">
        <v>3</v>
      </c>
      <c r="Q24" s="4" t="s">
        <v>98</v>
      </c>
    </row>
    <row r="25" spans="1:17" ht="39">
      <c r="A25" s="69"/>
      <c r="B25" s="70"/>
      <c r="C25" s="71"/>
      <c r="D25" s="63" t="s">
        <v>63</v>
      </c>
      <c r="E25" s="64"/>
      <c r="F25" s="64"/>
      <c r="G25" s="64"/>
      <c r="H25" s="64"/>
      <c r="I25" s="64"/>
      <c r="J25" s="64"/>
      <c r="K25" s="64"/>
      <c r="L25" s="64"/>
      <c r="M25" s="64"/>
      <c r="N25" s="65"/>
      <c r="O25" s="53" t="s">
        <v>74</v>
      </c>
      <c r="P25" s="54">
        <v>0.01</v>
      </c>
      <c r="Q25" s="4"/>
    </row>
    <row r="26" spans="1:17" ht="39">
      <c r="A26" s="69"/>
      <c r="B26" s="70"/>
      <c r="C26" s="71"/>
      <c r="D26" s="63" t="s">
        <v>99</v>
      </c>
      <c r="E26" s="64"/>
      <c r="F26" s="64"/>
      <c r="G26" s="64"/>
      <c r="H26" s="64"/>
      <c r="I26" s="64"/>
      <c r="J26" s="64"/>
      <c r="K26" s="64"/>
      <c r="L26" s="64"/>
      <c r="M26" s="64"/>
      <c r="N26" s="65"/>
      <c r="O26" s="53" t="s">
        <v>100</v>
      </c>
      <c r="P26" s="54">
        <v>0.01</v>
      </c>
      <c r="Q26" s="4"/>
    </row>
    <row r="27" spans="1:17" ht="12.75">
      <c r="A27" s="50" t="s">
        <v>15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 t="s">
        <v>16</v>
      </c>
      <c r="Q27" s="50">
        <v>18.707</v>
      </c>
    </row>
    <row r="28" spans="1:17" ht="12.75">
      <c r="A28" s="69" t="s">
        <v>20</v>
      </c>
      <c r="B28" s="70"/>
      <c r="C28" s="71"/>
      <c r="D28" s="63" t="s">
        <v>82</v>
      </c>
      <c r="E28" s="64"/>
      <c r="F28" s="64"/>
      <c r="G28" s="64"/>
      <c r="H28" s="64"/>
      <c r="I28" s="64"/>
      <c r="J28" s="64"/>
      <c r="K28" s="64"/>
      <c r="L28" s="64"/>
      <c r="M28" s="64"/>
      <c r="N28" s="65"/>
      <c r="O28" s="53" t="s">
        <v>69</v>
      </c>
      <c r="P28" s="54">
        <v>0.01</v>
      </c>
      <c r="Q28" s="4" t="s">
        <v>22</v>
      </c>
    </row>
    <row r="29" spans="1:17" ht="12.75">
      <c r="A29" s="69"/>
      <c r="B29" s="70"/>
      <c r="C29" s="71"/>
      <c r="D29" s="63" t="s">
        <v>64</v>
      </c>
      <c r="E29" s="64"/>
      <c r="F29" s="64"/>
      <c r="G29" s="64"/>
      <c r="H29" s="64"/>
      <c r="I29" s="64"/>
      <c r="J29" s="64"/>
      <c r="K29" s="64"/>
      <c r="L29" s="64"/>
      <c r="M29" s="64"/>
      <c r="N29" s="65"/>
      <c r="O29" s="53" t="s">
        <v>69</v>
      </c>
      <c r="P29" s="54">
        <v>0.01</v>
      </c>
      <c r="Q29" s="4"/>
    </row>
    <row r="30" spans="1:17" ht="12.75">
      <c r="A30" s="69"/>
      <c r="B30" s="70"/>
      <c r="C30" s="71"/>
      <c r="D30" s="63" t="s">
        <v>18</v>
      </c>
      <c r="E30" s="64"/>
      <c r="F30" s="64"/>
      <c r="G30" s="64"/>
      <c r="H30" s="64"/>
      <c r="I30" s="64"/>
      <c r="J30" s="64"/>
      <c r="K30" s="64"/>
      <c r="L30" s="64"/>
      <c r="M30" s="64"/>
      <c r="N30" s="65"/>
      <c r="O30" s="53" t="s">
        <v>69</v>
      </c>
      <c r="P30" s="54">
        <v>0.01</v>
      </c>
      <c r="Q30" s="4"/>
    </row>
    <row r="31" spans="1:17" ht="12.75">
      <c r="A31" s="7" t="s">
        <v>15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 t="s">
        <v>16</v>
      </c>
      <c r="Q31" s="7">
        <v>1.348</v>
      </c>
    </row>
    <row r="32" spans="1:17" ht="78.75">
      <c r="A32" s="69" t="s">
        <v>0</v>
      </c>
      <c r="B32" s="70"/>
      <c r="C32" s="71"/>
      <c r="D32" s="63" t="s">
        <v>62</v>
      </c>
      <c r="E32" s="64"/>
      <c r="F32" s="64"/>
      <c r="G32" s="64"/>
      <c r="H32" s="64"/>
      <c r="I32" s="64"/>
      <c r="J32" s="64"/>
      <c r="K32" s="64"/>
      <c r="L32" s="64"/>
      <c r="M32" s="64"/>
      <c r="N32" s="65"/>
      <c r="O32" s="53" t="s">
        <v>72</v>
      </c>
      <c r="P32" s="54">
        <v>0.025</v>
      </c>
      <c r="Q32" s="4" t="s">
        <v>103</v>
      </c>
    </row>
    <row r="33" spans="1:17" ht="39">
      <c r="A33" s="69"/>
      <c r="B33" s="70"/>
      <c r="C33" s="71"/>
      <c r="D33" s="63" t="s">
        <v>71</v>
      </c>
      <c r="E33" s="64"/>
      <c r="F33" s="64"/>
      <c r="G33" s="64"/>
      <c r="H33" s="64"/>
      <c r="I33" s="64"/>
      <c r="J33" s="64"/>
      <c r="K33" s="64"/>
      <c r="L33" s="64"/>
      <c r="M33" s="64"/>
      <c r="N33" s="65"/>
      <c r="O33" s="53" t="s">
        <v>73</v>
      </c>
      <c r="P33" s="54">
        <v>0.2</v>
      </c>
      <c r="Q33" s="4"/>
    </row>
    <row r="34" spans="1:17" ht="39">
      <c r="A34" s="69"/>
      <c r="B34" s="70"/>
      <c r="C34" s="71"/>
      <c r="D34" s="63" t="s">
        <v>66</v>
      </c>
      <c r="E34" s="64"/>
      <c r="F34" s="64"/>
      <c r="G34" s="64"/>
      <c r="H34" s="64"/>
      <c r="I34" s="64"/>
      <c r="J34" s="64"/>
      <c r="K34" s="64"/>
      <c r="L34" s="64"/>
      <c r="M34" s="64"/>
      <c r="N34" s="65"/>
      <c r="O34" s="53" t="s">
        <v>21</v>
      </c>
      <c r="P34" s="54">
        <v>0.01</v>
      </c>
      <c r="Q34" s="4"/>
    </row>
    <row r="35" spans="1:17" ht="39">
      <c r="A35" s="69"/>
      <c r="B35" s="70"/>
      <c r="C35" s="71"/>
      <c r="D35" s="63" t="s">
        <v>24</v>
      </c>
      <c r="E35" s="64"/>
      <c r="F35" s="64"/>
      <c r="G35" s="64"/>
      <c r="H35" s="64"/>
      <c r="I35" s="64"/>
      <c r="J35" s="64"/>
      <c r="K35" s="64"/>
      <c r="L35" s="64"/>
      <c r="M35" s="64"/>
      <c r="N35" s="65"/>
      <c r="O35" s="53" t="s">
        <v>74</v>
      </c>
      <c r="P35" s="54">
        <v>0.02</v>
      </c>
      <c r="Q35" s="4"/>
    </row>
    <row r="36" spans="1:17" ht="39">
      <c r="A36" s="69"/>
      <c r="B36" s="70"/>
      <c r="C36" s="71"/>
      <c r="D36" s="63" t="s">
        <v>63</v>
      </c>
      <c r="E36" s="64"/>
      <c r="F36" s="64"/>
      <c r="G36" s="64"/>
      <c r="H36" s="64"/>
      <c r="I36" s="64"/>
      <c r="J36" s="64"/>
      <c r="K36" s="64"/>
      <c r="L36" s="64"/>
      <c r="M36" s="64"/>
      <c r="N36" s="65"/>
      <c r="O36" s="53" t="s">
        <v>74</v>
      </c>
      <c r="P36" s="54">
        <v>0.023</v>
      </c>
      <c r="Q36" s="4"/>
    </row>
    <row r="37" spans="1:17" ht="12.75">
      <c r="A37" s="51" t="s">
        <v>15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 t="s">
        <v>16</v>
      </c>
      <c r="Q37" s="51">
        <v>7.076</v>
      </c>
    </row>
    <row r="38" spans="1:17" ht="78.75">
      <c r="A38" s="69" t="s">
        <v>0</v>
      </c>
      <c r="B38" s="70"/>
      <c r="C38" s="71"/>
      <c r="D38" s="63" t="s">
        <v>62</v>
      </c>
      <c r="E38" s="64"/>
      <c r="F38" s="64"/>
      <c r="G38" s="64"/>
      <c r="H38" s="64"/>
      <c r="I38" s="64"/>
      <c r="J38" s="64"/>
      <c r="K38" s="64"/>
      <c r="L38" s="64"/>
      <c r="M38" s="64"/>
      <c r="N38" s="65"/>
      <c r="O38" s="53" t="s">
        <v>72</v>
      </c>
      <c r="P38" s="54">
        <v>0.015</v>
      </c>
      <c r="Q38" s="4" t="s">
        <v>84</v>
      </c>
    </row>
    <row r="39" spans="1:17" ht="25.5" customHeight="1">
      <c r="A39" s="69"/>
      <c r="B39" s="70"/>
      <c r="C39" s="71"/>
      <c r="D39" s="63" t="s">
        <v>71</v>
      </c>
      <c r="E39" s="64"/>
      <c r="F39" s="64"/>
      <c r="G39" s="64"/>
      <c r="H39" s="64"/>
      <c r="I39" s="64"/>
      <c r="J39" s="64"/>
      <c r="K39" s="64"/>
      <c r="L39" s="64"/>
      <c r="M39" s="64"/>
      <c r="N39" s="65"/>
      <c r="O39" s="53" t="s">
        <v>73</v>
      </c>
      <c r="P39" s="54">
        <v>0.2</v>
      </c>
      <c r="Q39" s="4"/>
    </row>
    <row r="40" spans="1:17" ht="39">
      <c r="A40" s="69"/>
      <c r="B40" s="70"/>
      <c r="C40" s="71"/>
      <c r="D40" s="63" t="s">
        <v>63</v>
      </c>
      <c r="E40" s="64"/>
      <c r="F40" s="64"/>
      <c r="G40" s="64"/>
      <c r="H40" s="64"/>
      <c r="I40" s="64"/>
      <c r="J40" s="64"/>
      <c r="K40" s="64"/>
      <c r="L40" s="64"/>
      <c r="M40" s="64"/>
      <c r="N40" s="65"/>
      <c r="O40" s="53" t="s">
        <v>74</v>
      </c>
      <c r="P40" s="54">
        <v>0.013</v>
      </c>
      <c r="Q40" s="4"/>
    </row>
    <row r="41" spans="1:17" ht="12.75">
      <c r="A41" s="51" t="s">
        <v>15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 t="s">
        <v>16</v>
      </c>
      <c r="Q41" s="51">
        <v>3.435</v>
      </c>
    </row>
  </sheetData>
  <sheetProtection/>
  <mergeCells count="57">
    <mergeCell ref="A36:C36"/>
    <mergeCell ref="D36:N36"/>
    <mergeCell ref="A35:C35"/>
    <mergeCell ref="D35:N35"/>
    <mergeCell ref="A32:C32"/>
    <mergeCell ref="D32:N32"/>
    <mergeCell ref="A33:C33"/>
    <mergeCell ref="D33:N33"/>
    <mergeCell ref="A34:C34"/>
    <mergeCell ref="D34:N34"/>
    <mergeCell ref="A24:C24"/>
    <mergeCell ref="D24:N24"/>
    <mergeCell ref="A25:C25"/>
    <mergeCell ref="D25:N25"/>
    <mergeCell ref="A26:C26"/>
    <mergeCell ref="D26:N26"/>
    <mergeCell ref="A22:C22"/>
    <mergeCell ref="D22:N22"/>
    <mergeCell ref="A20:C20"/>
    <mergeCell ref="D20:N20"/>
    <mergeCell ref="D11:N11"/>
    <mergeCell ref="A12:C12"/>
    <mergeCell ref="D12:N12"/>
    <mergeCell ref="A13:C13"/>
    <mergeCell ref="D13:N13"/>
    <mergeCell ref="A14:C14"/>
    <mergeCell ref="D14:N14"/>
    <mergeCell ref="A11:C11"/>
    <mergeCell ref="A2:Q2"/>
    <mergeCell ref="A3:C3"/>
    <mergeCell ref="D3:N3"/>
    <mergeCell ref="A4:C4"/>
    <mergeCell ref="D4:N4"/>
    <mergeCell ref="A5:C5"/>
    <mergeCell ref="D5:N5"/>
    <mergeCell ref="A18:C18"/>
    <mergeCell ref="D18:N18"/>
    <mergeCell ref="A6:C6"/>
    <mergeCell ref="D6:N6"/>
    <mergeCell ref="D8:N8"/>
    <mergeCell ref="A16:C16"/>
    <mergeCell ref="D16:N16"/>
    <mergeCell ref="A10:C10"/>
    <mergeCell ref="D10:N10"/>
    <mergeCell ref="A8:C8"/>
    <mergeCell ref="A28:C28"/>
    <mergeCell ref="D28:N28"/>
    <mergeCell ref="A29:C29"/>
    <mergeCell ref="D29:N29"/>
    <mergeCell ref="A30:C30"/>
    <mergeCell ref="D30:N30"/>
    <mergeCell ref="A38:C38"/>
    <mergeCell ref="D38:N38"/>
    <mergeCell ref="A39:C39"/>
    <mergeCell ref="D39:N39"/>
    <mergeCell ref="A40:C40"/>
    <mergeCell ref="D40:N40"/>
  </mergeCells>
  <printOptions/>
  <pageMargins left="0.3020833333333333" right="0.1875" top="0.75" bottom="0.75" header="0.3" footer="0.3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Елена Дворянская</cp:lastModifiedBy>
  <cp:lastPrinted>2024-02-06T11:34:09Z</cp:lastPrinted>
  <dcterms:created xsi:type="dcterms:W3CDTF">2007-02-04T12:22:59Z</dcterms:created>
  <dcterms:modified xsi:type="dcterms:W3CDTF">2024-02-09T11:19:54Z</dcterms:modified>
  <cp:category/>
  <cp:version/>
  <cp:contentType/>
  <cp:contentStatus/>
</cp:coreProperties>
</file>