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3" sheetId="21" r:id="rId1"/>
    <sheet name="работы 2023" sheetId="22" r:id="rId2"/>
  </sheets>
  <calcPr calcId="145621"/>
</workbook>
</file>

<file path=xl/calcChain.xml><?xml version="1.0" encoding="utf-8"?>
<calcChain xmlns="http://schemas.openxmlformats.org/spreadsheetml/2006/main">
  <c r="L25" i="21" l="1"/>
  <c r="P27" i="21" l="1"/>
  <c r="O27" i="21"/>
  <c r="N27" i="21"/>
  <c r="M27" i="21"/>
  <c r="L27" i="21"/>
  <c r="K27" i="21"/>
  <c r="J27" i="21"/>
  <c r="I27" i="21"/>
  <c r="H27" i="21"/>
  <c r="G27" i="21"/>
  <c r="F27" i="21"/>
  <c r="D27" i="21"/>
  <c r="B27" i="21"/>
  <c r="Q25" i="21"/>
  <c r="Q27" i="21" s="1"/>
  <c r="D26" i="21"/>
  <c r="L24" i="21"/>
  <c r="Q24" i="21" l="1"/>
  <c r="L23" i="21" l="1"/>
  <c r="Q23" i="21" l="1"/>
  <c r="L22" i="21" l="1"/>
  <c r="Q22" i="21" l="1"/>
  <c r="L21" i="21" l="1"/>
  <c r="Q21" i="21" l="1"/>
  <c r="M19" i="21"/>
  <c r="L20" i="21" l="1"/>
  <c r="Q20" i="21"/>
  <c r="D20" i="21"/>
  <c r="O18" i="21" l="1"/>
  <c r="L19" i="21" l="1"/>
  <c r="Q19" i="21" l="1"/>
  <c r="N18" i="21"/>
  <c r="M18" i="21" l="1"/>
  <c r="L18" i="21" l="1"/>
  <c r="Q18" i="21" l="1"/>
  <c r="L17" i="21" l="1"/>
  <c r="Q17" i="21" l="1"/>
  <c r="L16" i="21"/>
  <c r="Q16" i="21" l="1"/>
  <c r="L15" i="21" l="1"/>
  <c r="L14" i="21"/>
  <c r="P10" i="21"/>
  <c r="N10" i="21"/>
  <c r="K10" i="21"/>
  <c r="J10" i="21"/>
  <c r="I10" i="21"/>
  <c r="H10" i="21"/>
  <c r="G10" i="21"/>
  <c r="F10" i="21"/>
  <c r="O10" i="21"/>
  <c r="M10" i="21"/>
  <c r="Q8" i="21"/>
  <c r="Q10" i="21" l="1"/>
  <c r="Q15" i="21"/>
  <c r="Q14" i="21"/>
  <c r="P28" i="21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5734-материалы на субботник
1200-обустройство бельевой вешалки</t>
        </r>
      </text>
    </comment>
    <comment ref="M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2500-песок, щебень 
500-ремонт входн.железной двери 6 под.
5990-за уборку подвала</t>
        </r>
      </text>
    </comment>
    <comment ref="M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9444-дезинсекция
14072,36-покос</t>
        </r>
      </text>
    </comment>
    <comment ref="M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15583,39-покос</t>
        </r>
      </text>
    </comment>
    <comment ref="M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15583,39-покос</t>
        </r>
      </text>
    </comment>
    <comment ref="M25" authorId="1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1935,95-технич.обслуживание и ремонт внутридом.газового оборуд.</t>
        </r>
      </text>
    </comment>
  </commentList>
</comments>
</file>

<file path=xl/sharedStrings.xml><?xml version="1.0" encoding="utf-8"?>
<sst xmlns="http://schemas.openxmlformats.org/spreadsheetml/2006/main" count="192" uniqueCount="109">
  <si>
    <t>январь</t>
  </si>
  <si>
    <t>февраль</t>
  </si>
  <si>
    <t>март</t>
  </si>
  <si>
    <t>апрель</t>
  </si>
  <si>
    <t>май</t>
  </si>
  <si>
    <t>июнь</t>
  </si>
  <si>
    <t>Содержание</t>
  </si>
  <si>
    <t>ремонт</t>
  </si>
  <si>
    <t>итого</t>
  </si>
  <si>
    <t>г/в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</si>
  <si>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</si>
  <si>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</si>
  <si>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</si>
  <si>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</si>
  <si>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</si>
  <si>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</si>
  <si>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август</t>
  </si>
  <si>
    <t>июль</t>
  </si>
  <si>
    <t>сентябрь</t>
  </si>
  <si>
    <t>октябрь</t>
  </si>
  <si>
    <t>подвал</t>
  </si>
  <si>
    <t>ноябрь</t>
  </si>
  <si>
    <t>декабрь</t>
  </si>
  <si>
    <t>Смена ламп: накаливания</t>
  </si>
  <si>
    <t>Место провед-я работ</t>
  </si>
  <si>
    <t>ИТОГО:</t>
  </si>
  <si>
    <t>долг</t>
  </si>
  <si>
    <t>дезинсекция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</si>
  <si>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</si>
  <si>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</si>
  <si>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</si>
  <si>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</si>
  <si>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</si>
  <si>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</si>
  <si>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</si>
  <si>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</si>
  <si>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</si>
  <si>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</si>
  <si>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</si>
  <si>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</si>
  <si>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</si>
  <si>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</si>
  <si>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</si>
  <si>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</si>
  <si>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</si>
  <si>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</si>
  <si>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</si>
  <si>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</si>
  <si>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</si>
  <si>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</si>
  <si>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</si>
  <si>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</si>
  <si>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</si>
  <si>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</si>
  <si>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</si>
  <si>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</si>
  <si>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</si>
  <si>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</si>
  <si>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</si>
  <si>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</si>
  <si>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</si>
  <si>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</si>
  <si>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</si>
  <si>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</si>
  <si>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</si>
  <si>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внутренних трубопроводов канализации из полипропиленовых труб диаметром: 110 мм</t>
  </si>
  <si>
    <t>х/в</t>
  </si>
  <si>
    <t>эл-во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</si>
  <si>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</si>
  <si>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</si>
  <si>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Пробивка отверстий в кирпичных стенах для  труб вручную при толщине стен: в 2 кирпича</t>
  </si>
  <si>
    <t>100 м трубопровода</t>
  </si>
  <si>
    <t>100 шт.</t>
  </si>
  <si>
    <t>100 отверстий</t>
  </si>
  <si>
    <t>Работы по уборке придомовой территории</t>
  </si>
  <si>
    <t>Разборка трубопроводов из  канализационных труб диаметром: 100 мм</t>
  </si>
  <si>
    <t>общехозяйственные расходы</t>
  </si>
  <si>
    <t>Гидравлическое испытание трубопроводов систем отопления, водопровода и горячего водоснабжения диаметром: до 50 мм</t>
  </si>
  <si>
    <t>100 м трубопровода с фасонными частями</t>
  </si>
  <si>
    <t>100 м2 покрытия</t>
  </si>
  <si>
    <t>10 фасонных частей</t>
  </si>
  <si>
    <t>шт.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</si>
  <si>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</si>
  <si>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100 м2 окрашиваемой поверхности</t>
  </si>
  <si>
    <t>100 м2 отремонтированной поверхности</t>
  </si>
  <si>
    <t>Установка полиэтиленовых фасонных частей: отводов, колен, патрубков, переходов,компенсаторов,ревизий,п/отводов</t>
  </si>
  <si>
    <t>материалы на субботник</t>
  </si>
  <si>
    <t>Труба соединительная(гибо)25мм</t>
  </si>
  <si>
    <t>Информация о доходах и расходах по дому __Мира 12/3__на 2023 год.</t>
  </si>
  <si>
    <t>Перечень выполненных работ по сметам за 2023 год по дому Мира 12/3</t>
  </si>
  <si>
    <t>обустройство бельевой вешалки</t>
  </si>
  <si>
    <t>кв.79,48</t>
  </si>
  <si>
    <t>кв.46-49 стояк х/в</t>
  </si>
  <si>
    <t>кв.72 стояк г/в с обвязкой полотенцесушителя</t>
  </si>
  <si>
    <t xml:space="preserve"> (лавочка)</t>
  </si>
  <si>
    <t xml:space="preserve">Ремонт садовых скамеек </t>
  </si>
  <si>
    <t>100 брусков</t>
  </si>
  <si>
    <t>ремонт входн.железной двери 6 под.</t>
  </si>
  <si>
    <t>за уборку подвала</t>
  </si>
  <si>
    <t>песок, щебень</t>
  </si>
  <si>
    <t>кв.84(стояк канализации)</t>
  </si>
  <si>
    <t>цоколь,ограждения входов подвалов</t>
  </si>
  <si>
    <t>Окраска известковыми составами простая по штукатурке и сборным конструкциям: стен, подготовленным под окраску</t>
  </si>
  <si>
    <t>Окраска масляными составами ранее окрашенных металлических решеток и оград: без рельефа за 1 раз</t>
  </si>
  <si>
    <t>кв.36(ремонт предохранителя в ГРЩ)</t>
  </si>
  <si>
    <t>кв.97</t>
  </si>
  <si>
    <t>(подвал)</t>
  </si>
  <si>
    <t>Смена водомеров 32 мм</t>
  </si>
  <si>
    <t>технич.обслуживание и ремонт внутридом.газового оборуд.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</si>
</sst>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_р_."/>
    <numFmt numFmtId="16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4" fillId="0" borderId="0" xfId="0" applyFont="1"/>
    <xf numFmtId="0" fontId="4" fillId="4" borderId="0" xfId="0" applyFont="1" applyFill="1"/>
    <xf numFmtId="0" fontId="4" fillId="7" borderId="0" xfId="0" applyFont="1" applyFill="1"/>
    <xf numFmtId="169" fontId="4" fillId="7" borderId="0" xfId="0" applyNumberFormat="1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7" fillId="10" borderId="9" xfId="0" applyNumberFormat="1" applyFont="1" applyFill="1" applyBorder="1"/>
    <xf numFmtId="2" fontId="7" fillId="0" borderId="3" xfId="0" applyNumberFormat="1" applyFont="1" applyBorder="1" applyAlignment="1">
      <alignment horizontal="center" vertical="top" wrapText="1"/>
    </xf>
    <xf numFmtId="4" fontId="5" fillId="10" borderId="4" xfId="0" applyNumberFormat="1" applyFont="1" applyFill="1" applyBorder="1" applyAlignment="1">
      <alignment horizontal="center"/>
    </xf>
    <xf numFmtId="2" fontId="2" fillId="11" borderId="3" xfId="0" applyNumberFormat="1" applyFont="1" applyFill="1" applyBorder="1" applyAlignment="1">
      <alignment horizontal="center" vertical="top" wrapText="1"/>
    </xf>
    <xf numFmtId="4" fontId="2" fillId="10" borderId="4" xfId="0" applyNumberFormat="1" applyFont="1" applyFill="1" applyBorder="1"/>
    <xf numFmtId="2" fontId="2" fillId="13" borderId="8" xfId="0" applyNumberFormat="1" applyFont="1" applyFill="1" applyBorder="1" applyAlignment="1">
      <alignment horizontal="center" vertical="top" wrapText="1"/>
    </xf>
    <xf numFmtId="2" fontId="2" fillId="13" borderId="12" xfId="0" applyNumberFormat="1" applyFont="1" applyFill="1" applyBorder="1" applyAlignment="1">
      <alignment horizontal="center" vertical="top" wrapText="1"/>
    </xf>
    <xf numFmtId="2" fontId="2" fillId="13" borderId="6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left"/>
    </xf>
    <xf numFmtId="167" fontId="2" fillId="13" borderId="4" xfId="0" applyNumberFormat="1" applyFont="1" applyFill="1" applyBorder="1"/>
    <xf numFmtId="167" fontId="2" fillId="13" borderId="3" xfId="0" applyNumberFormat="1" applyFont="1" applyFill="1" applyBorder="1"/>
    <xf numFmtId="4" fontId="2" fillId="13" borderId="4" xfId="0" applyNumberFormat="1" applyFont="1" applyFill="1" applyBorder="1"/>
    <xf numFmtId="17" fontId="5" fillId="14" borderId="4" xfId="0" applyNumberFormat="1" applyFont="1" applyFill="1" applyBorder="1" applyAlignment="1">
      <alignment horizontal="left" wrapText="1"/>
    </xf>
    <xf numFmtId="0" fontId="5" fillId="3" borderId="4" xfId="0" applyFont="1" applyFill="1" applyBorder="1"/>
    <xf numFmtId="167" fontId="2" fillId="5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9" fontId="4" fillId="4" borderId="0" xfId="0" applyNumberFormat="1" applyFont="1" applyFill="1"/>
    <xf numFmtId="167" fontId="3" fillId="11" borderId="4" xfId="0" applyNumberFormat="1" applyFont="1" applyFill="1" applyBorder="1"/>
    <xf numFmtId="167" fontId="3" fillId="3" borderId="4" xfId="0" applyNumberFormat="1" applyFont="1" applyFill="1" applyBorder="1"/>
    <xf numFmtId="0" fontId="1" fillId="10" borderId="9" xfId="0" applyFont="1" applyFill="1" applyBorder="1"/>
    <xf numFmtId="0" fontId="1" fillId="10" borderId="9" xfId="0" applyFont="1" applyFill="1" applyBorder="1" applyAlignment="1">
      <alignment wrapText="1"/>
    </xf>
    <xf numFmtId="2" fontId="2" fillId="0" borderId="3" xfId="0" applyNumberFormat="1" applyFont="1" applyBorder="1" applyAlignment="1">
      <alignment vertical="top" textRotation="90" wrapText="1"/>
    </xf>
    <xf numFmtId="2" fontId="1" fillId="13" borderId="5" xfId="0" applyNumberFormat="1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 wrapText="1"/>
    </xf>
    <xf numFmtId="0" fontId="2" fillId="15" borderId="6" xfId="0" applyFont="1" applyFill="1" applyBorder="1" applyAlignment="1">
      <alignment horizontal="center" wrapText="1"/>
    </xf>
    <xf numFmtId="4" fontId="2" fillId="5" borderId="4" xfId="0" applyNumberFormat="1" applyFont="1" applyFill="1" applyBorder="1"/>
    <xf numFmtId="167" fontId="3" fillId="15" borderId="4" xfId="0" applyNumberFormat="1" applyFont="1" applyFill="1" applyBorder="1"/>
    <xf numFmtId="167" fontId="8" fillId="0" borderId="0" xfId="0" applyNumberFormat="1" applyFont="1"/>
    <xf numFmtId="4" fontId="12" fillId="3" borderId="4" xfId="0" applyNumberFormat="1" applyFont="1" applyFill="1" applyBorder="1"/>
    <xf numFmtId="0" fontId="4" fillId="16" borderId="0" xfId="0" applyFont="1" applyFill="1"/>
    <xf numFmtId="167" fontId="2" fillId="13" borderId="0" xfId="0" applyNumberFormat="1" applyFont="1" applyFill="1"/>
    <xf numFmtId="0" fontId="0" fillId="17" borderId="0" xfId="0" applyFill="1"/>
    <xf numFmtId="169" fontId="4" fillId="17" borderId="0" xfId="0" applyNumberFormat="1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18" borderId="0" xfId="0" applyFont="1" applyFill="1"/>
    <xf numFmtId="0" fontId="16" fillId="3" borderId="5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4" fontId="13" fillId="3" borderId="4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7" fillId="3" borderId="4" xfId="0" applyNumberFormat="1" applyFont="1" applyFill="1" applyBorder="1" applyAlignment="1">
      <alignment vertical="top" wrapText="1"/>
    </xf>
    <xf numFmtId="0" fontId="4" fillId="6" borderId="8" xfId="0" applyFont="1" applyFill="1" applyBorder="1"/>
    <xf numFmtId="2" fontId="0" fillId="0" borderId="5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4" fillId="8" borderId="1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7" fontId="2" fillId="9" borderId="5" xfId="0" applyNumberFormat="1" applyFont="1" applyFill="1" applyBorder="1" applyAlignment="1">
      <alignment horizontal="center"/>
    </xf>
    <xf numFmtId="167" fontId="2" fillId="9" borderId="6" xfId="0" applyNumberFormat="1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 wrapText="1"/>
    </xf>
    <xf numFmtId="0" fontId="1" fillId="11" borderId="8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2" fontId="1" fillId="13" borderId="5" xfId="0" applyNumberFormat="1" applyFont="1" applyFill="1" applyBorder="1" applyAlignment="1">
      <alignment horizontal="center" vertical="top" wrapText="1"/>
    </xf>
    <xf numFmtId="2" fontId="1" fillId="13" borderId="8" xfId="0" applyNumberFormat="1" applyFont="1" applyFill="1" applyBorder="1" applyAlignment="1">
      <alignment horizontal="center" vertical="top" wrapText="1"/>
    </xf>
    <xf numFmtId="2" fontId="1" fillId="13" borderId="6" xfId="0" applyNumberFormat="1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wrapText="1"/>
    </xf>
    <xf numFmtId="0" fontId="0" fillId="9" borderId="6" xfId="0" applyFill="1" applyBorder="1"/>
    <xf numFmtId="167" fontId="3" fillId="3" borderId="5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0" fontId="2" fillId="10" borderId="8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R42"/>
  <sheetViews>
    <sheetView tabSelected="1" workbookViewId="0">
      <selection activeCell="I25" sqref="I25"/>
    </sheetView>
  </sheetViews>
  <sheetFormatPr defaultRowHeight="12.75" x14ac:dyDescent="0.2"/>
  <cols>
    <col min="4" max="4" width="10" customWidth="1"/>
    <col min="18" max="18" width="10.7109375" customWidth="1"/>
  </cols>
  <sheetData>
    <row r="2" spans="1:18" ht="15.75" x14ac:dyDescent="0.25">
      <c r="A2" s="79" t="s">
        <v>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8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8" x14ac:dyDescent="0.2">
      <c r="A4" s="69"/>
      <c r="B4" s="97"/>
      <c r="C4" s="97"/>
      <c r="D4" s="97"/>
      <c r="E4" s="70"/>
      <c r="F4" s="61" t="s">
        <v>29</v>
      </c>
      <c r="G4" s="71"/>
      <c r="H4" s="71"/>
      <c r="I4" s="71"/>
      <c r="J4" s="71"/>
      <c r="K4" s="71"/>
      <c r="L4" s="71"/>
      <c r="M4" s="71"/>
      <c r="N4" s="71"/>
      <c r="O4" s="71"/>
      <c r="P4" s="62"/>
      <c r="Q4" s="3"/>
    </row>
    <row r="5" spans="1:18" x14ac:dyDescent="0.2">
      <c r="A5" s="30"/>
      <c r="B5" s="98" t="s">
        <v>30</v>
      </c>
      <c r="C5" s="99"/>
      <c r="D5" s="99"/>
      <c r="E5" s="100"/>
      <c r="F5" s="80" t="s">
        <v>6</v>
      </c>
      <c r="G5" s="81"/>
      <c r="H5" s="81"/>
      <c r="I5" s="81"/>
      <c r="J5" s="81"/>
      <c r="K5" s="81"/>
      <c r="L5" s="81"/>
      <c r="M5" s="81"/>
      <c r="N5" s="82" t="s">
        <v>31</v>
      </c>
      <c r="O5" s="83"/>
      <c r="P5" s="86" t="s">
        <v>32</v>
      </c>
      <c r="Q5" s="89" t="s">
        <v>13</v>
      </c>
    </row>
    <row r="6" spans="1:18" x14ac:dyDescent="0.2">
      <c r="A6" s="31"/>
      <c r="B6" s="92" t="s">
        <v>33</v>
      </c>
      <c r="C6" s="92" t="s">
        <v>7</v>
      </c>
      <c r="D6" s="92" t="s">
        <v>61</v>
      </c>
      <c r="E6" s="94" t="s">
        <v>8</v>
      </c>
      <c r="F6" s="72" t="s">
        <v>34</v>
      </c>
      <c r="G6" s="72" t="s">
        <v>74</v>
      </c>
      <c r="H6" s="72" t="s">
        <v>35</v>
      </c>
      <c r="I6" s="72" t="s">
        <v>36</v>
      </c>
      <c r="J6" s="72" t="s">
        <v>37</v>
      </c>
      <c r="K6" s="72" t="s">
        <v>76</v>
      </c>
      <c r="L6" s="74" t="s">
        <v>38</v>
      </c>
      <c r="M6" s="76"/>
      <c r="N6" s="84"/>
      <c r="O6" s="85"/>
      <c r="P6" s="87"/>
      <c r="Q6" s="90"/>
    </row>
    <row r="7" spans="1:18" ht="129.75" x14ac:dyDescent="0.2">
      <c r="A7" s="10"/>
      <c r="B7" s="93"/>
      <c r="C7" s="93"/>
      <c r="D7" s="93"/>
      <c r="E7" s="95"/>
      <c r="F7" s="73"/>
      <c r="G7" s="73"/>
      <c r="H7" s="73"/>
      <c r="I7" s="73"/>
      <c r="J7" s="73"/>
      <c r="K7" s="73"/>
      <c r="L7" s="32" t="s">
        <v>62</v>
      </c>
      <c r="M7" s="32" t="s">
        <v>64</v>
      </c>
      <c r="N7" s="9" t="s">
        <v>39</v>
      </c>
      <c r="O7" s="9" t="s">
        <v>40</v>
      </c>
      <c r="P7" s="88"/>
      <c r="Q7" s="91"/>
    </row>
    <row r="8" spans="1:18" x14ac:dyDescent="0.2">
      <c r="A8" s="47" t="s">
        <v>63</v>
      </c>
      <c r="B8" s="48"/>
      <c r="C8" s="48"/>
      <c r="D8" s="49"/>
      <c r="E8" s="50">
        <v>22</v>
      </c>
      <c r="F8" s="52">
        <v>2</v>
      </c>
      <c r="G8" s="52">
        <v>1.7</v>
      </c>
      <c r="H8" s="52">
        <v>3.4</v>
      </c>
      <c r="I8" s="52">
        <v>0.2</v>
      </c>
      <c r="J8" s="52">
        <v>3.47</v>
      </c>
      <c r="K8" s="52">
        <v>3.6</v>
      </c>
      <c r="L8" s="52">
        <v>0</v>
      </c>
      <c r="M8" s="52">
        <v>0.33</v>
      </c>
      <c r="N8" s="53">
        <v>2</v>
      </c>
      <c r="O8" s="53">
        <v>2</v>
      </c>
      <c r="P8" s="51">
        <v>3.3</v>
      </c>
      <c r="Q8" s="51">
        <f>SUM(F8:P8)</f>
        <v>22</v>
      </c>
    </row>
    <row r="9" spans="1:18" ht="22.5" x14ac:dyDescent="0.2">
      <c r="A9" s="101" t="s">
        <v>41</v>
      </c>
      <c r="B9" s="102"/>
      <c r="C9" s="102"/>
      <c r="D9" s="103"/>
      <c r="E9" s="12">
        <v>4329.3</v>
      </c>
      <c r="F9" s="74" t="s">
        <v>42</v>
      </c>
      <c r="G9" s="75"/>
      <c r="H9" s="75"/>
      <c r="I9" s="75"/>
      <c r="J9" s="75"/>
      <c r="K9" s="75"/>
      <c r="L9" s="75"/>
      <c r="M9" s="76"/>
      <c r="N9" s="77" t="s">
        <v>43</v>
      </c>
      <c r="O9" s="78"/>
      <c r="P9" s="11" t="s">
        <v>44</v>
      </c>
      <c r="Q9" s="11"/>
    </row>
    <row r="10" spans="1:18" x14ac:dyDescent="0.2">
      <c r="A10" s="106" t="s">
        <v>45</v>
      </c>
      <c r="B10" s="107"/>
      <c r="C10" s="107"/>
      <c r="D10" s="107"/>
      <c r="E10" s="108"/>
      <c r="F10" s="13">
        <f>F8*E9</f>
        <v>8658.6</v>
      </c>
      <c r="G10" s="13">
        <f>G8*E9</f>
        <v>7359.81</v>
      </c>
      <c r="H10" s="13">
        <f>H8*E9</f>
        <v>14719.62</v>
      </c>
      <c r="I10" s="13">
        <f>I8*E9</f>
        <v>865.86000000000013</v>
      </c>
      <c r="J10" s="13">
        <f>J8*E9</f>
        <v>15022.671000000002</v>
      </c>
      <c r="K10" s="13">
        <f>K8*E9</f>
        <v>15585.480000000001</v>
      </c>
      <c r="L10" s="13">
        <v>0</v>
      </c>
      <c r="M10" s="13">
        <f>M8*E9</f>
        <v>1428.6690000000001</v>
      </c>
      <c r="N10" s="13">
        <f>N8*E9</f>
        <v>8658.6</v>
      </c>
      <c r="O10" s="13">
        <f>O8*E9</f>
        <v>8658.6</v>
      </c>
      <c r="P10" s="13">
        <f>P8*E9</f>
        <v>14286.69</v>
      </c>
      <c r="Q10" s="13">
        <f>SUM(F10:P10)</f>
        <v>95244.60000000002</v>
      </c>
      <c r="R10" s="1"/>
    </row>
    <row r="11" spans="1:18" x14ac:dyDescent="0.2">
      <c r="A11" s="109" t="s">
        <v>46</v>
      </c>
      <c r="B11" s="109"/>
      <c r="C11" s="109"/>
      <c r="D11" s="109"/>
      <c r="E11" s="110"/>
      <c r="F11" s="111" t="s">
        <v>47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3"/>
    </row>
    <row r="12" spans="1:18" x14ac:dyDescent="0.2">
      <c r="A12" s="119" t="s">
        <v>48</v>
      </c>
      <c r="B12" s="119"/>
      <c r="C12" s="119"/>
      <c r="D12" s="120"/>
      <c r="E12" s="14">
        <v>-363590.77300000004</v>
      </c>
      <c r="F12" s="33"/>
      <c r="G12" s="15"/>
      <c r="H12" s="16"/>
      <c r="I12" s="15"/>
      <c r="J12" s="15"/>
      <c r="K12" s="15"/>
      <c r="L12" s="15"/>
      <c r="M12" s="15"/>
      <c r="N12" s="15"/>
      <c r="O12" s="15"/>
      <c r="P12" s="15"/>
      <c r="Q12" s="17"/>
    </row>
    <row r="13" spans="1:18" x14ac:dyDescent="0.2">
      <c r="A13" s="34"/>
      <c r="B13" s="114" t="s">
        <v>60</v>
      </c>
      <c r="C13" s="114"/>
      <c r="D13" s="35" t="s">
        <v>46</v>
      </c>
      <c r="E13" s="36" t="s">
        <v>26</v>
      </c>
      <c r="F13" s="33"/>
      <c r="G13" s="15"/>
      <c r="H13" s="16"/>
      <c r="I13" s="15"/>
      <c r="J13" s="15"/>
      <c r="K13" s="15"/>
      <c r="L13" s="15"/>
      <c r="M13" s="15"/>
      <c r="N13" s="15"/>
      <c r="O13" s="15"/>
      <c r="P13" s="15"/>
      <c r="Q13" s="17"/>
    </row>
    <row r="14" spans="1:18" x14ac:dyDescent="0.2">
      <c r="A14" s="18" t="s">
        <v>49</v>
      </c>
      <c r="B14" s="104">
        <v>129853.12</v>
      </c>
      <c r="C14" s="115"/>
      <c r="D14" s="37">
        <v>122216.15</v>
      </c>
      <c r="E14" s="24"/>
      <c r="F14" s="19">
        <v>8658.6</v>
      </c>
      <c r="G14" s="19">
        <v>7345.17</v>
      </c>
      <c r="H14" s="20">
        <v>14719.62</v>
      </c>
      <c r="I14" s="19">
        <v>2100</v>
      </c>
      <c r="J14" s="19">
        <v>15005.082</v>
      </c>
      <c r="K14" s="19">
        <v>15585.480000000001</v>
      </c>
      <c r="L14" s="19">
        <f>19009.28+8375.42+9318.72</f>
        <v>36703.42</v>
      </c>
      <c r="M14" s="19">
        <v>0</v>
      </c>
      <c r="N14" s="28">
        <v>0</v>
      </c>
      <c r="O14" s="28">
        <v>0</v>
      </c>
      <c r="P14" s="19">
        <v>14286.69</v>
      </c>
      <c r="Q14" s="21">
        <f t="shared" ref="Q14:Q25" si="0">SUM(F14:P14)</f>
        <v>114404.06200000001</v>
      </c>
      <c r="R14" s="4"/>
    </row>
    <row r="15" spans="1:18" x14ac:dyDescent="0.2">
      <c r="A15" s="18" t="s">
        <v>50</v>
      </c>
      <c r="B15" s="104">
        <v>131930.46</v>
      </c>
      <c r="C15" s="105"/>
      <c r="D15" s="37">
        <v>121896.63</v>
      </c>
      <c r="E15" s="24"/>
      <c r="F15" s="19">
        <v>8658.6</v>
      </c>
      <c r="G15" s="19">
        <v>7345.17</v>
      </c>
      <c r="H15" s="20">
        <v>14719.62</v>
      </c>
      <c r="I15" s="19">
        <v>2100</v>
      </c>
      <c r="J15" s="19">
        <v>15005.082</v>
      </c>
      <c r="K15" s="19">
        <v>15585.480000000001</v>
      </c>
      <c r="L15" s="19">
        <f>14568.33+2090.81+131.33</f>
        <v>16790.47</v>
      </c>
      <c r="M15" s="19">
        <v>0</v>
      </c>
      <c r="N15" s="28">
        <v>0</v>
      </c>
      <c r="O15" s="28">
        <v>0</v>
      </c>
      <c r="P15" s="19">
        <v>14286.69</v>
      </c>
      <c r="Q15" s="21">
        <f t="shared" si="0"/>
        <v>94491.112000000008</v>
      </c>
      <c r="R15" s="4"/>
    </row>
    <row r="16" spans="1:18" x14ac:dyDescent="0.2">
      <c r="A16" s="18" t="s">
        <v>2</v>
      </c>
      <c r="B16" s="104">
        <v>112017.23</v>
      </c>
      <c r="C16" s="105"/>
      <c r="D16" s="37">
        <v>116601.48</v>
      </c>
      <c r="E16" s="24"/>
      <c r="F16" s="19">
        <v>8658.6</v>
      </c>
      <c r="G16" s="19">
        <v>7345.17</v>
      </c>
      <c r="H16" s="20">
        <v>14719.62</v>
      </c>
      <c r="I16" s="19">
        <v>2100</v>
      </c>
      <c r="J16" s="19">
        <v>15005.082</v>
      </c>
      <c r="K16" s="19">
        <v>15585.480000000001</v>
      </c>
      <c r="L16" s="19">
        <f>10310.11+2090.81+5059.06</f>
        <v>17459.98</v>
      </c>
      <c r="M16" s="19">
        <v>0</v>
      </c>
      <c r="N16" s="28">
        <v>0</v>
      </c>
      <c r="O16" s="28">
        <v>0</v>
      </c>
      <c r="P16" s="19">
        <v>14286.69</v>
      </c>
      <c r="Q16" s="21">
        <f t="shared" si="0"/>
        <v>95160.622000000003</v>
      </c>
      <c r="R16" s="4"/>
    </row>
    <row r="17" spans="1:18" x14ac:dyDescent="0.2">
      <c r="A17" s="18" t="s">
        <v>51</v>
      </c>
      <c r="B17" s="104">
        <v>112686.91</v>
      </c>
      <c r="C17" s="105"/>
      <c r="D17" s="37">
        <v>99046.48</v>
      </c>
      <c r="E17" s="24"/>
      <c r="F17" s="19">
        <v>8658.6</v>
      </c>
      <c r="G17" s="19">
        <v>7345.17</v>
      </c>
      <c r="H17" s="20">
        <v>14719.62</v>
      </c>
      <c r="I17" s="19">
        <v>2100</v>
      </c>
      <c r="J17" s="19">
        <v>15005.082</v>
      </c>
      <c r="K17" s="19">
        <v>15585.480000000001</v>
      </c>
      <c r="L17" s="19">
        <f>16793.24+2090.81+3467.36895</f>
        <v>22351.418950000003</v>
      </c>
      <c r="M17" s="19">
        <v>6934</v>
      </c>
      <c r="N17" s="28">
        <v>0</v>
      </c>
      <c r="O17" s="28">
        <v>0</v>
      </c>
      <c r="P17" s="19">
        <v>14286.69</v>
      </c>
      <c r="Q17" s="21">
        <f t="shared" si="0"/>
        <v>106986.06095000001</v>
      </c>
      <c r="R17" s="4"/>
    </row>
    <row r="18" spans="1:18" x14ac:dyDescent="0.2">
      <c r="A18" s="18" t="s">
        <v>4</v>
      </c>
      <c r="B18" s="104">
        <v>117578.49</v>
      </c>
      <c r="C18" s="105"/>
      <c r="D18" s="37">
        <v>117236.92</v>
      </c>
      <c r="E18" s="24"/>
      <c r="F18" s="19">
        <v>8658.6</v>
      </c>
      <c r="G18" s="19">
        <v>7345.17</v>
      </c>
      <c r="H18" s="20">
        <v>14719.62</v>
      </c>
      <c r="I18" s="19">
        <v>0</v>
      </c>
      <c r="J18" s="19">
        <v>15005.082</v>
      </c>
      <c r="K18" s="19">
        <v>15585.480000000001</v>
      </c>
      <c r="L18" s="19">
        <f>9263.33+2090.81+5343.16105</f>
        <v>16697.301049999998</v>
      </c>
      <c r="M18" s="19">
        <f>2500+6490</f>
        <v>8990</v>
      </c>
      <c r="N18" s="28">
        <f>424+4978+6587</f>
        <v>11989</v>
      </c>
      <c r="O18" s="28">
        <f>92156+2326</f>
        <v>94482</v>
      </c>
      <c r="P18" s="19">
        <v>14286.69</v>
      </c>
      <c r="Q18" s="21">
        <f t="shared" si="0"/>
        <v>207758.94305</v>
      </c>
      <c r="R18" s="4"/>
    </row>
    <row r="19" spans="1:18" x14ac:dyDescent="0.2">
      <c r="A19" s="18" t="s">
        <v>5</v>
      </c>
      <c r="B19" s="104">
        <v>111924.2</v>
      </c>
      <c r="C19" s="105"/>
      <c r="D19" s="37">
        <v>112361.63</v>
      </c>
      <c r="E19" s="24"/>
      <c r="F19" s="19">
        <v>8658.6</v>
      </c>
      <c r="G19" s="19">
        <v>7345.17</v>
      </c>
      <c r="H19" s="20">
        <v>14719.62</v>
      </c>
      <c r="I19" s="19">
        <v>0</v>
      </c>
      <c r="J19" s="19">
        <v>15005.082</v>
      </c>
      <c r="K19" s="19">
        <v>15585.480000000001</v>
      </c>
      <c r="L19" s="19">
        <f>15271.96+2090.81+6037.03454</f>
        <v>23399.804540000001</v>
      </c>
      <c r="M19" s="19">
        <f>9444+14072.363</f>
        <v>23516.362999999998</v>
      </c>
      <c r="N19" s="28">
        <v>3674</v>
      </c>
      <c r="O19" s="28">
        <v>37045</v>
      </c>
      <c r="P19" s="19">
        <v>14286.69</v>
      </c>
      <c r="Q19" s="21">
        <f t="shared" si="0"/>
        <v>163235.80953999999</v>
      </c>
      <c r="R19" s="4"/>
    </row>
    <row r="20" spans="1:18" x14ac:dyDescent="0.2">
      <c r="A20" s="18" t="s">
        <v>17</v>
      </c>
      <c r="B20" s="104">
        <v>118626.43</v>
      </c>
      <c r="C20" s="105"/>
      <c r="D20" s="37">
        <f>100735.39+400</f>
        <v>101135.39</v>
      </c>
      <c r="E20" s="24"/>
      <c r="F20" s="19">
        <v>8658.6</v>
      </c>
      <c r="G20" s="19">
        <v>7345.17</v>
      </c>
      <c r="H20" s="20">
        <v>14719.62</v>
      </c>
      <c r="I20" s="19">
        <v>0</v>
      </c>
      <c r="J20" s="19">
        <v>15005.082</v>
      </c>
      <c r="K20" s="19">
        <v>15585.480000000001</v>
      </c>
      <c r="L20" s="19">
        <f>15032.39+2090.81+3481.53546</f>
        <v>20604.73546</v>
      </c>
      <c r="M20" s="19">
        <v>15583.39</v>
      </c>
      <c r="N20" s="28">
        <v>21160</v>
      </c>
      <c r="O20" s="28">
        <v>0</v>
      </c>
      <c r="P20" s="19">
        <v>14286.69</v>
      </c>
      <c r="Q20" s="21">
        <f t="shared" si="0"/>
        <v>132948.76746</v>
      </c>
      <c r="R20" s="4"/>
    </row>
    <row r="21" spans="1:18" x14ac:dyDescent="0.2">
      <c r="A21" s="18" t="s">
        <v>16</v>
      </c>
      <c r="B21" s="104">
        <v>115831.53</v>
      </c>
      <c r="C21" s="105"/>
      <c r="D21" s="37">
        <v>112095.88</v>
      </c>
      <c r="E21" s="24"/>
      <c r="F21" s="19">
        <v>8658.6</v>
      </c>
      <c r="G21" s="19">
        <v>7345.17</v>
      </c>
      <c r="H21" s="20">
        <v>14719.62</v>
      </c>
      <c r="I21" s="19">
        <v>0</v>
      </c>
      <c r="J21" s="19">
        <v>15005.082</v>
      </c>
      <c r="K21" s="19">
        <v>15585.480000000001</v>
      </c>
      <c r="L21" s="19">
        <f>11278.83+2090.81+11583.16325</f>
        <v>24952.803249999997</v>
      </c>
      <c r="M21" s="19">
        <v>15583.39</v>
      </c>
      <c r="N21" s="28">
        <v>587</v>
      </c>
      <c r="O21" s="28">
        <v>61448</v>
      </c>
      <c r="P21" s="19">
        <v>14286.69</v>
      </c>
      <c r="Q21" s="21">
        <f t="shared" si="0"/>
        <v>178171.83525</v>
      </c>
    </row>
    <row r="22" spans="1:18" x14ac:dyDescent="0.2">
      <c r="A22" s="18" t="s">
        <v>52</v>
      </c>
      <c r="B22" s="104">
        <v>120179.47</v>
      </c>
      <c r="C22" s="105"/>
      <c r="D22" s="37">
        <v>108705.44</v>
      </c>
      <c r="E22" s="24"/>
      <c r="F22" s="19">
        <v>8658.6</v>
      </c>
      <c r="G22" s="19">
        <v>7345.17</v>
      </c>
      <c r="H22" s="20">
        <v>14719.62</v>
      </c>
      <c r="I22" s="19">
        <v>0</v>
      </c>
      <c r="J22" s="19">
        <v>15005.082</v>
      </c>
      <c r="K22" s="19">
        <v>15585.480000000001</v>
      </c>
      <c r="L22" s="19">
        <f>17837.7+2090.81+166.5607</f>
        <v>20095.070700000004</v>
      </c>
      <c r="M22" s="19">
        <v>0</v>
      </c>
      <c r="N22" s="28">
        <v>3522</v>
      </c>
      <c r="O22" s="28">
        <v>0</v>
      </c>
      <c r="P22" s="19">
        <v>14286.69</v>
      </c>
      <c r="Q22" s="21">
        <f t="shared" si="0"/>
        <v>99217.712700000004</v>
      </c>
    </row>
    <row r="23" spans="1:18" x14ac:dyDescent="0.2">
      <c r="A23" s="18" t="s">
        <v>53</v>
      </c>
      <c r="B23" s="104">
        <v>115322.11</v>
      </c>
      <c r="C23" s="105"/>
      <c r="D23" s="37">
        <v>123608.45</v>
      </c>
      <c r="E23" s="24"/>
      <c r="F23" s="19">
        <v>8658.6</v>
      </c>
      <c r="G23" s="19">
        <v>7345.17</v>
      </c>
      <c r="H23" s="20">
        <v>14719.62</v>
      </c>
      <c r="I23" s="19">
        <v>2100</v>
      </c>
      <c r="J23" s="19">
        <v>15005.082</v>
      </c>
      <c r="K23" s="19">
        <v>15585.480000000001</v>
      </c>
      <c r="L23" s="19">
        <f>11244.44+2090.81+54.67325</f>
        <v>13389.92325</v>
      </c>
      <c r="M23" s="19">
        <v>0</v>
      </c>
      <c r="N23" s="28">
        <v>9240</v>
      </c>
      <c r="O23" s="28">
        <v>0</v>
      </c>
      <c r="P23" s="19">
        <v>14286.69</v>
      </c>
      <c r="Q23" s="21">
        <f t="shared" si="0"/>
        <v>100330.56525000001</v>
      </c>
    </row>
    <row r="24" spans="1:18" x14ac:dyDescent="0.2">
      <c r="A24" s="18" t="s">
        <v>54</v>
      </c>
      <c r="B24" s="104">
        <v>108616.81</v>
      </c>
      <c r="C24" s="105"/>
      <c r="D24" s="37">
        <v>114516.18</v>
      </c>
      <c r="E24" s="24"/>
      <c r="F24" s="19">
        <v>8658.6</v>
      </c>
      <c r="G24" s="19">
        <v>7345.17</v>
      </c>
      <c r="H24" s="20">
        <v>14719.62</v>
      </c>
      <c r="I24" s="19">
        <v>2100</v>
      </c>
      <c r="J24" s="19">
        <v>15005.082</v>
      </c>
      <c r="K24" s="19">
        <v>15585.480000000001</v>
      </c>
      <c r="L24" s="19">
        <f>7418.62+9478.22+828.9207</f>
        <v>17725.760699999999</v>
      </c>
      <c r="M24" s="19">
        <v>0</v>
      </c>
      <c r="N24" s="28">
        <v>0</v>
      </c>
      <c r="O24" s="28">
        <v>0</v>
      </c>
      <c r="P24" s="19">
        <v>14286.69</v>
      </c>
      <c r="Q24" s="21">
        <f t="shared" si="0"/>
        <v>95426.402700000006</v>
      </c>
    </row>
    <row r="25" spans="1:18" x14ac:dyDescent="0.2">
      <c r="A25" s="18" t="s">
        <v>55</v>
      </c>
      <c r="B25" s="104">
        <v>112952.66</v>
      </c>
      <c r="C25" s="105"/>
      <c r="D25" s="37">
        <v>119917.62</v>
      </c>
      <c r="E25" s="24"/>
      <c r="F25" s="19">
        <v>8658.6</v>
      </c>
      <c r="G25" s="19">
        <v>7345.17</v>
      </c>
      <c r="H25" s="20">
        <v>14719.62</v>
      </c>
      <c r="I25" s="19">
        <v>2100</v>
      </c>
      <c r="J25" s="19">
        <v>15005.082</v>
      </c>
      <c r="K25" s="19">
        <v>15585.480000000001</v>
      </c>
      <c r="L25" s="19">
        <f>12290.81+3468.8821+30395.52</f>
        <v>46155.212100000004</v>
      </c>
      <c r="M25" s="19">
        <v>1935.95</v>
      </c>
      <c r="N25" s="28">
        <v>0</v>
      </c>
      <c r="O25" s="28">
        <v>0</v>
      </c>
      <c r="P25" s="19">
        <v>14286.69</v>
      </c>
      <c r="Q25" s="21">
        <f t="shared" si="0"/>
        <v>125791.80410000001</v>
      </c>
    </row>
    <row r="26" spans="1:18" ht="24" x14ac:dyDescent="0.2">
      <c r="A26" s="22" t="s">
        <v>56</v>
      </c>
      <c r="B26" s="104">
        <v>0</v>
      </c>
      <c r="C26" s="105"/>
      <c r="D26" s="37">
        <f>1800+1800+1800+1800</f>
        <v>7200</v>
      </c>
      <c r="E26" s="24"/>
      <c r="F26" s="19"/>
      <c r="G26" s="19"/>
      <c r="H26" s="19"/>
      <c r="I26" s="19"/>
      <c r="J26" s="19"/>
      <c r="K26" s="19"/>
      <c r="L26" s="19"/>
      <c r="M26" s="19"/>
      <c r="N26" s="28"/>
      <c r="O26" s="28"/>
      <c r="P26" s="19"/>
      <c r="Q26" s="21"/>
    </row>
    <row r="27" spans="1:18" x14ac:dyDescent="0.2">
      <c r="A27" s="23" t="s">
        <v>8</v>
      </c>
      <c r="B27" s="116">
        <f>SUM(B14:B26)</f>
        <v>1407519.42</v>
      </c>
      <c r="C27" s="117"/>
      <c r="D27" s="29">
        <f>SUM(D14:D26)</f>
        <v>1376538.25</v>
      </c>
      <c r="E27" s="29"/>
      <c r="F27" s="29">
        <f t="shared" ref="F27:Q27" si="1">SUM(F14:F26)</f>
        <v>103903.20000000003</v>
      </c>
      <c r="G27" s="29">
        <f t="shared" si="1"/>
        <v>88142.04</v>
      </c>
      <c r="H27" s="29">
        <f t="shared" si="1"/>
        <v>176635.43999999997</v>
      </c>
      <c r="I27" s="29">
        <f t="shared" si="1"/>
        <v>14700</v>
      </c>
      <c r="J27" s="29">
        <f t="shared" si="1"/>
        <v>180060.98399999997</v>
      </c>
      <c r="K27" s="29">
        <f t="shared" si="1"/>
        <v>187025.76000000004</v>
      </c>
      <c r="L27" s="29">
        <f t="shared" si="1"/>
        <v>276325.90000000002</v>
      </c>
      <c r="M27" s="29">
        <f t="shared" si="1"/>
        <v>72543.092999999993</v>
      </c>
      <c r="N27" s="29">
        <f t="shared" si="1"/>
        <v>50172</v>
      </c>
      <c r="O27" s="29">
        <f t="shared" si="1"/>
        <v>192975</v>
      </c>
      <c r="P27" s="29">
        <f t="shared" si="1"/>
        <v>171440.28</v>
      </c>
      <c r="Q27" s="39">
        <f t="shared" si="1"/>
        <v>1513923.6970000002</v>
      </c>
    </row>
    <row r="28" spans="1:18" x14ac:dyDescent="0.2">
      <c r="F28" s="26"/>
      <c r="G28" s="26"/>
      <c r="H28" s="26"/>
      <c r="I28" s="26"/>
      <c r="J28" s="26"/>
      <c r="K28" s="26"/>
      <c r="L28" s="26"/>
      <c r="M28" s="26"/>
      <c r="N28" s="26"/>
      <c r="O28" s="38" t="s">
        <v>25</v>
      </c>
      <c r="P28" s="118">
        <f>SUM(E12+D27-Q27)</f>
        <v>-500976.2200000002</v>
      </c>
      <c r="Q28" s="118"/>
    </row>
    <row r="29" spans="1:18" x14ac:dyDescent="0.2">
      <c r="A29" t="s">
        <v>3</v>
      </c>
      <c r="B29">
        <v>5734</v>
      </c>
      <c r="C29" t="s">
        <v>86</v>
      </c>
    </row>
    <row r="30" spans="1:18" x14ac:dyDescent="0.2">
      <c r="A30" s="25"/>
      <c r="B30">
        <v>1200</v>
      </c>
      <c r="C30" t="s">
        <v>90</v>
      </c>
      <c r="E30" s="26"/>
      <c r="K30" s="41" t="s">
        <v>0</v>
      </c>
      <c r="L30" s="41">
        <v>19009.28</v>
      </c>
      <c r="M30" s="41" t="s">
        <v>66</v>
      </c>
      <c r="N30" s="41">
        <v>9318.7199999999993</v>
      </c>
      <c r="O30" s="41" t="s">
        <v>67</v>
      </c>
      <c r="P30" s="41">
        <v>8375.42</v>
      </c>
      <c r="Q30" s="41" t="s">
        <v>9</v>
      </c>
      <c r="R30" s="4"/>
    </row>
    <row r="31" spans="1:18" x14ac:dyDescent="0.2">
      <c r="A31" t="s">
        <v>4</v>
      </c>
      <c r="B31">
        <v>2500</v>
      </c>
      <c r="C31" t="s">
        <v>99</v>
      </c>
      <c r="I31" s="2"/>
      <c r="K31" s="41" t="s">
        <v>1</v>
      </c>
      <c r="L31" s="41">
        <v>14568.330000000002</v>
      </c>
      <c r="M31" s="41" t="s">
        <v>66</v>
      </c>
      <c r="N31" s="41">
        <v>131.33000000000001</v>
      </c>
      <c r="O31" s="41" t="s">
        <v>67</v>
      </c>
      <c r="P31" s="41">
        <v>2090.81</v>
      </c>
      <c r="Q31" s="41" t="s">
        <v>9</v>
      </c>
    </row>
    <row r="32" spans="1:18" x14ac:dyDescent="0.2">
      <c r="B32">
        <v>500</v>
      </c>
      <c r="C32" t="s">
        <v>97</v>
      </c>
      <c r="K32" s="41" t="s">
        <v>2</v>
      </c>
      <c r="L32" s="41">
        <v>10310.11</v>
      </c>
      <c r="M32" s="41" t="s">
        <v>66</v>
      </c>
      <c r="N32" s="41">
        <v>5059.0600000000004</v>
      </c>
      <c r="O32" s="41" t="s">
        <v>67</v>
      </c>
      <c r="P32" s="41">
        <v>2090.81</v>
      </c>
      <c r="Q32" s="41" t="s">
        <v>9</v>
      </c>
    </row>
    <row r="33" spans="1:18" x14ac:dyDescent="0.2">
      <c r="B33">
        <v>5990</v>
      </c>
      <c r="C33" t="s">
        <v>98</v>
      </c>
      <c r="K33" s="41" t="s">
        <v>3</v>
      </c>
      <c r="L33" s="41">
        <v>16793.240000000002</v>
      </c>
      <c r="M33" s="41" t="s">
        <v>66</v>
      </c>
      <c r="N33" s="41">
        <v>3467.36895</v>
      </c>
      <c r="O33" s="41" t="s">
        <v>67</v>
      </c>
      <c r="P33" s="41">
        <v>2090.81</v>
      </c>
      <c r="Q33" s="41" t="s">
        <v>9</v>
      </c>
    </row>
    <row r="34" spans="1:18" x14ac:dyDescent="0.2">
      <c r="A34" t="s">
        <v>5</v>
      </c>
      <c r="B34">
        <v>9444</v>
      </c>
      <c r="C34" t="s">
        <v>27</v>
      </c>
      <c r="G34" s="2"/>
      <c r="H34" s="1"/>
      <c r="K34" s="41" t="s">
        <v>4</v>
      </c>
      <c r="L34" s="41">
        <v>9263.33</v>
      </c>
      <c r="M34" s="41" t="s">
        <v>66</v>
      </c>
      <c r="N34" s="41">
        <v>5343.1610499999997</v>
      </c>
      <c r="O34" s="41" t="s">
        <v>67</v>
      </c>
      <c r="P34" s="41">
        <v>2090.81</v>
      </c>
      <c r="Q34" s="41" t="s">
        <v>9</v>
      </c>
    </row>
    <row r="35" spans="1:18" x14ac:dyDescent="0.2">
      <c r="B35">
        <v>14072.362999999999</v>
      </c>
      <c r="C35" t="s">
        <v>57</v>
      </c>
      <c r="K35" s="41" t="s">
        <v>5</v>
      </c>
      <c r="L35" s="41">
        <v>15271.96</v>
      </c>
      <c r="M35" s="41" t="s">
        <v>66</v>
      </c>
      <c r="N35" s="41">
        <v>6037.0345399999997</v>
      </c>
      <c r="O35" s="41" t="s">
        <v>67</v>
      </c>
      <c r="P35" s="41">
        <v>2090.81</v>
      </c>
      <c r="Q35" s="41" t="s">
        <v>9</v>
      </c>
    </row>
    <row r="36" spans="1:18" x14ac:dyDescent="0.2">
      <c r="A36" t="s">
        <v>17</v>
      </c>
      <c r="B36">
        <v>15583.39</v>
      </c>
      <c r="C36" t="s">
        <v>57</v>
      </c>
      <c r="F36" s="2"/>
      <c r="K36" s="41" t="s">
        <v>17</v>
      </c>
      <c r="L36" s="41">
        <v>15032.39</v>
      </c>
      <c r="M36" s="41" t="s">
        <v>66</v>
      </c>
      <c r="N36" s="41">
        <v>3481.5354600000001</v>
      </c>
      <c r="O36" s="41" t="s">
        <v>67</v>
      </c>
      <c r="P36" s="41">
        <v>2090.81</v>
      </c>
      <c r="Q36" s="41" t="s">
        <v>9</v>
      </c>
    </row>
    <row r="37" spans="1:18" x14ac:dyDescent="0.2">
      <c r="A37" t="s">
        <v>16</v>
      </c>
      <c r="B37">
        <v>15583.39</v>
      </c>
      <c r="C37" t="s">
        <v>57</v>
      </c>
      <c r="K37" s="41" t="s">
        <v>16</v>
      </c>
      <c r="L37" s="41">
        <v>11278.83</v>
      </c>
      <c r="M37" s="41" t="s">
        <v>66</v>
      </c>
      <c r="N37" s="41">
        <v>11583.16325</v>
      </c>
      <c r="O37" s="41" t="s">
        <v>67</v>
      </c>
      <c r="P37" s="41">
        <v>2090.81</v>
      </c>
      <c r="Q37" s="41" t="s">
        <v>9</v>
      </c>
    </row>
    <row r="38" spans="1:18" x14ac:dyDescent="0.2">
      <c r="A38" t="s">
        <v>22</v>
      </c>
      <c r="B38">
        <v>1935.95</v>
      </c>
      <c r="C38" t="s">
        <v>108</v>
      </c>
      <c r="F38" s="2"/>
      <c r="K38" s="41" t="s">
        <v>18</v>
      </c>
      <c r="L38" s="41">
        <v>17837.7</v>
      </c>
      <c r="M38" s="41" t="s">
        <v>66</v>
      </c>
      <c r="N38" s="41">
        <v>166.5607</v>
      </c>
      <c r="O38" s="41" t="s">
        <v>67</v>
      </c>
      <c r="P38" s="41">
        <v>2090.81</v>
      </c>
      <c r="Q38" s="41" t="s">
        <v>9</v>
      </c>
    </row>
    <row r="39" spans="1:18" x14ac:dyDescent="0.2">
      <c r="K39" s="41" t="s">
        <v>19</v>
      </c>
      <c r="L39" s="41">
        <v>11244.44</v>
      </c>
      <c r="M39" s="41" t="s">
        <v>66</v>
      </c>
      <c r="N39" s="41">
        <v>54.673250000000003</v>
      </c>
      <c r="O39" s="41" t="s">
        <v>67</v>
      </c>
      <c r="P39" s="41">
        <v>2090.81</v>
      </c>
      <c r="Q39" s="41" t="s">
        <v>9</v>
      </c>
    </row>
    <row r="40" spans="1:18" x14ac:dyDescent="0.2">
      <c r="K40" s="41" t="s">
        <v>21</v>
      </c>
      <c r="L40" s="41">
        <v>7418.62</v>
      </c>
      <c r="M40" s="41" t="s">
        <v>66</v>
      </c>
      <c r="N40" s="41">
        <v>828.92070000000001</v>
      </c>
      <c r="O40" s="41" t="s">
        <v>67</v>
      </c>
      <c r="P40" s="41">
        <v>9478.2199999999993</v>
      </c>
      <c r="Q40" s="41" t="s">
        <v>9</v>
      </c>
    </row>
    <row r="41" spans="1:18" x14ac:dyDescent="0.2">
      <c r="D41" s="26"/>
      <c r="K41" s="41" t="s">
        <v>22</v>
      </c>
      <c r="L41" s="41">
        <v>12290.81</v>
      </c>
      <c r="M41" s="41" t="s">
        <v>66</v>
      </c>
      <c r="N41" s="41">
        <v>3468.8820999999998</v>
      </c>
      <c r="O41" s="41" t="s">
        <v>67</v>
      </c>
      <c r="P41" s="41">
        <v>30395.52</v>
      </c>
      <c r="Q41" s="41" t="s">
        <v>9</v>
      </c>
    </row>
    <row r="42" spans="1:18" x14ac:dyDescent="0.2">
      <c r="L42" s="2"/>
      <c r="N42" s="2"/>
      <c r="P42" s="2"/>
      <c r="R42" s="26"/>
    </row>
  </sheetData>
  <mergeCells count="43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Q38"/>
  <sheetViews>
    <sheetView workbookViewId="0">
      <selection activeCell="E62" sqref="E62"/>
    </sheetView>
  </sheetViews>
  <sheetFormatPr defaultRowHeight="12.75" x14ac:dyDescent="0.2"/>
  <sheetData>
    <row r="3" spans="1:17" x14ac:dyDescent="0.2">
      <c r="A3" s="68" t="s">
        <v>89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x14ac:dyDescent="0.2">
      <c r="A4" s="58" t="s">
        <v>10</v>
      </c>
      <c r="B4" s="59"/>
      <c r="C4" s="60"/>
      <c r="D4" s="58"/>
      <c r="E4" s="59"/>
      <c r="F4" s="59"/>
      <c r="G4" s="59"/>
      <c r="H4" s="59"/>
      <c r="I4" s="59"/>
      <c r="J4" s="59"/>
      <c r="K4" s="59"/>
      <c r="L4" s="59"/>
      <c r="M4" s="60"/>
      <c r="N4" s="3" t="s">
        <v>11</v>
      </c>
      <c r="O4" s="3" t="s">
        <v>12</v>
      </c>
      <c r="P4" s="61" t="s">
        <v>24</v>
      </c>
      <c r="Q4" s="62"/>
    </row>
    <row r="5" spans="1:17" x14ac:dyDescent="0.2">
      <c r="A5" s="63" t="s">
        <v>4</v>
      </c>
      <c r="B5" s="64"/>
      <c r="C5" s="65"/>
      <c r="D5" s="55" t="s">
        <v>23</v>
      </c>
      <c r="E5" s="56"/>
      <c r="F5" s="56"/>
      <c r="G5" s="56"/>
      <c r="H5" s="56"/>
      <c r="I5" s="56"/>
      <c r="J5" s="56"/>
      <c r="K5" s="56"/>
      <c r="L5" s="56"/>
      <c r="M5" s="57"/>
      <c r="N5" s="44" t="s">
        <v>72</v>
      </c>
      <c r="O5" s="45">
        <v>0.02</v>
      </c>
      <c r="P5" s="66"/>
      <c r="Q5" s="67"/>
    </row>
    <row r="6" spans="1:17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14</v>
      </c>
      <c r="Q6" s="6">
        <v>0.42399999999999999</v>
      </c>
    </row>
    <row r="7" spans="1:17" ht="25.5" x14ac:dyDescent="0.2">
      <c r="A7" s="63" t="s">
        <v>4</v>
      </c>
      <c r="B7" s="64"/>
      <c r="C7" s="65"/>
      <c r="D7" s="55" t="s">
        <v>15</v>
      </c>
      <c r="E7" s="56"/>
      <c r="F7" s="56"/>
      <c r="G7" s="56"/>
      <c r="H7" s="56"/>
      <c r="I7" s="56"/>
      <c r="J7" s="56"/>
      <c r="K7" s="56"/>
      <c r="L7" s="56"/>
      <c r="M7" s="57"/>
      <c r="N7" s="44" t="s">
        <v>79</v>
      </c>
      <c r="O7" s="45">
        <v>1.5</v>
      </c>
      <c r="P7" s="66" t="s">
        <v>91</v>
      </c>
      <c r="Q7" s="67"/>
    </row>
    <row r="8" spans="1:17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14</v>
      </c>
      <c r="Q8" s="6">
        <v>92.156000000000006</v>
      </c>
    </row>
    <row r="9" spans="1:17" ht="27" customHeight="1" x14ac:dyDescent="0.2">
      <c r="A9" s="63" t="s">
        <v>4</v>
      </c>
      <c r="B9" s="64"/>
      <c r="C9" s="65"/>
      <c r="D9" s="55" t="s">
        <v>69</v>
      </c>
      <c r="E9" s="56"/>
      <c r="F9" s="56"/>
      <c r="G9" s="56"/>
      <c r="H9" s="56"/>
      <c r="I9" s="56"/>
      <c r="J9" s="56"/>
      <c r="K9" s="56"/>
      <c r="L9" s="56"/>
      <c r="M9" s="57"/>
      <c r="N9" s="44" t="s">
        <v>71</v>
      </c>
      <c r="O9" s="45">
        <v>0.02</v>
      </c>
      <c r="P9" s="66" t="s">
        <v>92</v>
      </c>
      <c r="Q9" s="67"/>
    </row>
    <row r="10" spans="1:17" x14ac:dyDescent="0.2">
      <c r="A10" s="63"/>
      <c r="B10" s="64"/>
      <c r="C10" s="65"/>
      <c r="D10" s="55" t="s">
        <v>87</v>
      </c>
      <c r="E10" s="56"/>
      <c r="F10" s="56"/>
      <c r="G10" s="56"/>
      <c r="H10" s="56"/>
      <c r="I10" s="56"/>
      <c r="J10" s="56"/>
      <c r="K10" s="56"/>
      <c r="L10" s="56"/>
      <c r="M10" s="57"/>
      <c r="N10" s="44" t="s">
        <v>81</v>
      </c>
      <c r="O10" s="45">
        <v>1</v>
      </c>
      <c r="P10" s="66"/>
      <c r="Q10" s="67"/>
    </row>
    <row r="11" spans="1:17" ht="38.25" x14ac:dyDescent="0.2">
      <c r="A11" s="63"/>
      <c r="B11" s="64"/>
      <c r="C11" s="65"/>
      <c r="D11" s="55" t="s">
        <v>70</v>
      </c>
      <c r="E11" s="56"/>
      <c r="F11" s="56"/>
      <c r="G11" s="56"/>
      <c r="H11" s="56"/>
      <c r="I11" s="56"/>
      <c r="J11" s="56"/>
      <c r="K11" s="56"/>
      <c r="L11" s="56"/>
      <c r="M11" s="57"/>
      <c r="N11" s="44" t="s">
        <v>73</v>
      </c>
      <c r="O11" s="45">
        <v>1E-3</v>
      </c>
      <c r="P11" s="66"/>
      <c r="Q11" s="67"/>
    </row>
    <row r="12" spans="1:1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14</v>
      </c>
      <c r="Q12" s="6">
        <v>4.9779999999999998</v>
      </c>
    </row>
    <row r="13" spans="1:17" ht="43.5" customHeight="1" x14ac:dyDescent="0.2">
      <c r="A13" s="63" t="s">
        <v>4</v>
      </c>
      <c r="B13" s="64"/>
      <c r="C13" s="65"/>
      <c r="D13" s="55" t="s">
        <v>68</v>
      </c>
      <c r="E13" s="56"/>
      <c r="F13" s="56"/>
      <c r="G13" s="56"/>
      <c r="H13" s="56"/>
      <c r="I13" s="56"/>
      <c r="J13" s="56"/>
      <c r="K13" s="56"/>
      <c r="L13" s="56"/>
      <c r="M13" s="57"/>
      <c r="N13" s="44" t="s">
        <v>71</v>
      </c>
      <c r="O13" s="45">
        <v>0.04</v>
      </c>
      <c r="P13" s="66" t="s">
        <v>93</v>
      </c>
      <c r="Q13" s="67"/>
    </row>
    <row r="14" spans="1:1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14</v>
      </c>
      <c r="Q14" s="6">
        <v>6.5869999999999997</v>
      </c>
    </row>
    <row r="15" spans="1:17" ht="25.5" x14ac:dyDescent="0.2">
      <c r="A15" s="63" t="s">
        <v>4</v>
      </c>
      <c r="B15" s="64"/>
      <c r="C15" s="65"/>
      <c r="D15" s="55" t="s">
        <v>95</v>
      </c>
      <c r="E15" s="56"/>
      <c r="F15" s="56"/>
      <c r="G15" s="56"/>
      <c r="H15" s="56"/>
      <c r="I15" s="56"/>
      <c r="J15" s="56"/>
      <c r="K15" s="56"/>
      <c r="L15" s="56"/>
      <c r="M15" s="57"/>
      <c r="N15" s="44" t="s">
        <v>96</v>
      </c>
      <c r="O15" s="45">
        <v>0.02</v>
      </c>
      <c r="P15" s="66" t="s">
        <v>94</v>
      </c>
      <c r="Q15" s="67"/>
    </row>
    <row r="16" spans="1:1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14</v>
      </c>
      <c r="Q16" s="27">
        <v>2.3260000000000001</v>
      </c>
    </row>
    <row r="17" spans="1:17" ht="40.9" customHeight="1" x14ac:dyDescent="0.2">
      <c r="A17" s="63" t="s">
        <v>5</v>
      </c>
      <c r="B17" s="64"/>
      <c r="C17" s="65"/>
      <c r="D17" s="55" t="s">
        <v>85</v>
      </c>
      <c r="E17" s="56"/>
      <c r="F17" s="56"/>
      <c r="G17" s="56"/>
      <c r="H17" s="56"/>
      <c r="I17" s="56"/>
      <c r="J17" s="56"/>
      <c r="K17" s="56"/>
      <c r="L17" s="56"/>
      <c r="M17" s="57"/>
      <c r="N17" s="44" t="s">
        <v>80</v>
      </c>
      <c r="O17" s="45">
        <v>0.3</v>
      </c>
      <c r="P17" s="66" t="s">
        <v>100</v>
      </c>
      <c r="Q17" s="67"/>
    </row>
    <row r="18" spans="1:17" ht="39" customHeight="1" x14ac:dyDescent="0.2">
      <c r="A18" s="63"/>
      <c r="B18" s="64"/>
      <c r="C18" s="65"/>
      <c r="D18" s="55" t="s">
        <v>70</v>
      </c>
      <c r="E18" s="56"/>
      <c r="F18" s="56"/>
      <c r="G18" s="56"/>
      <c r="H18" s="56"/>
      <c r="I18" s="56"/>
      <c r="J18" s="56"/>
      <c r="K18" s="56"/>
      <c r="L18" s="56"/>
      <c r="M18" s="57"/>
      <c r="N18" s="44" t="s">
        <v>73</v>
      </c>
      <c r="O18" s="45">
        <v>0.01</v>
      </c>
      <c r="P18" s="66"/>
      <c r="Q18" s="67"/>
    </row>
    <row r="19" spans="1:17" ht="37.9" customHeight="1" x14ac:dyDescent="0.2">
      <c r="A19" s="63"/>
      <c r="B19" s="64"/>
      <c r="C19" s="65"/>
      <c r="D19" s="55" t="s">
        <v>65</v>
      </c>
      <c r="E19" s="56"/>
      <c r="F19" s="56"/>
      <c r="G19" s="56"/>
      <c r="H19" s="56"/>
      <c r="I19" s="56"/>
      <c r="J19" s="56"/>
      <c r="K19" s="56"/>
      <c r="L19" s="56"/>
      <c r="M19" s="57"/>
      <c r="N19" s="44" t="s">
        <v>71</v>
      </c>
      <c r="O19" s="45">
        <v>0.01</v>
      </c>
      <c r="P19" s="66"/>
      <c r="Q19" s="67"/>
    </row>
    <row r="20" spans="1:17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 t="s">
        <v>14</v>
      </c>
      <c r="Q20" s="40">
        <v>3.6739999999999999</v>
      </c>
    </row>
    <row r="21" spans="1:17" ht="42" customHeight="1" x14ac:dyDescent="0.2">
      <c r="A21" s="63" t="s">
        <v>5</v>
      </c>
      <c r="B21" s="64"/>
      <c r="C21" s="65"/>
      <c r="D21" s="55" t="s">
        <v>102</v>
      </c>
      <c r="E21" s="56"/>
      <c r="F21" s="56"/>
      <c r="G21" s="56"/>
      <c r="H21" s="56"/>
      <c r="I21" s="56"/>
      <c r="J21" s="56"/>
      <c r="K21" s="56"/>
      <c r="L21" s="56"/>
      <c r="M21" s="57"/>
      <c r="N21" s="44" t="s">
        <v>83</v>
      </c>
      <c r="O21" s="45">
        <v>2.16</v>
      </c>
      <c r="P21" s="66" t="s">
        <v>101</v>
      </c>
      <c r="Q21" s="67"/>
    </row>
    <row r="22" spans="1:17" ht="40.15" customHeight="1" x14ac:dyDescent="0.2">
      <c r="A22" s="63"/>
      <c r="B22" s="64"/>
      <c r="C22" s="65"/>
      <c r="D22" s="55" t="s">
        <v>82</v>
      </c>
      <c r="E22" s="56"/>
      <c r="F22" s="56"/>
      <c r="G22" s="56"/>
      <c r="H22" s="56"/>
      <c r="I22" s="56"/>
      <c r="J22" s="56"/>
      <c r="K22" s="56"/>
      <c r="L22" s="56"/>
      <c r="M22" s="57"/>
      <c r="N22" s="44" t="s">
        <v>84</v>
      </c>
      <c r="O22" s="45">
        <v>0.06</v>
      </c>
      <c r="P22" s="66"/>
      <c r="Q22" s="67"/>
    </row>
    <row r="23" spans="1:17" ht="71.45" customHeight="1" x14ac:dyDescent="0.2">
      <c r="A23" s="63"/>
      <c r="B23" s="64"/>
      <c r="C23" s="65"/>
      <c r="D23" s="55" t="s">
        <v>103</v>
      </c>
      <c r="E23" s="56"/>
      <c r="F23" s="56"/>
      <c r="G23" s="56"/>
      <c r="H23" s="56"/>
      <c r="I23" s="56"/>
      <c r="J23" s="56"/>
      <c r="K23" s="56"/>
      <c r="L23" s="56"/>
      <c r="M23" s="57"/>
      <c r="N23" s="44" t="s">
        <v>83</v>
      </c>
      <c r="O23" s="45">
        <v>0.3</v>
      </c>
      <c r="P23" s="66"/>
      <c r="Q23" s="67"/>
    </row>
    <row r="24" spans="1:17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 t="s">
        <v>14</v>
      </c>
      <c r="Q24" s="40">
        <v>37.045000000000002</v>
      </c>
    </row>
    <row r="25" spans="1:17" ht="43.9" customHeight="1" x14ac:dyDescent="0.2">
      <c r="A25" s="63" t="s">
        <v>17</v>
      </c>
      <c r="B25" s="64"/>
      <c r="C25" s="65"/>
      <c r="D25" s="55" t="s">
        <v>77</v>
      </c>
      <c r="E25" s="56"/>
      <c r="F25" s="56"/>
      <c r="G25" s="56"/>
      <c r="H25" s="56"/>
      <c r="I25" s="56"/>
      <c r="J25" s="56"/>
      <c r="K25" s="56"/>
      <c r="L25" s="56"/>
      <c r="M25" s="57"/>
      <c r="N25" s="44" t="s">
        <v>71</v>
      </c>
      <c r="O25" s="45">
        <v>6.5</v>
      </c>
      <c r="P25" s="66"/>
      <c r="Q25" s="67"/>
    </row>
    <row r="26" spans="1:17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14</v>
      </c>
      <c r="Q26" s="43">
        <v>21.16</v>
      </c>
    </row>
    <row r="27" spans="1:17" ht="39.75" customHeight="1" x14ac:dyDescent="0.2">
      <c r="A27" s="63" t="s">
        <v>16</v>
      </c>
      <c r="B27" s="64"/>
      <c r="C27" s="65"/>
      <c r="D27" s="55" t="s">
        <v>28</v>
      </c>
      <c r="E27" s="56"/>
      <c r="F27" s="56"/>
      <c r="G27" s="56"/>
      <c r="H27" s="56"/>
      <c r="I27" s="56"/>
      <c r="J27" s="56"/>
      <c r="K27" s="56"/>
      <c r="L27" s="56"/>
      <c r="M27" s="57"/>
      <c r="N27" s="44" t="s">
        <v>72</v>
      </c>
      <c r="O27" s="45">
        <v>0.01</v>
      </c>
      <c r="P27" s="66" t="s">
        <v>104</v>
      </c>
      <c r="Q27" s="67"/>
    </row>
    <row r="28" spans="1:17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 t="s">
        <v>14</v>
      </c>
      <c r="Q28" s="46">
        <v>0.58699999999999997</v>
      </c>
    </row>
    <row r="29" spans="1:17" ht="25.5" x14ac:dyDescent="0.2">
      <c r="A29" s="63" t="s">
        <v>16</v>
      </c>
      <c r="B29" s="64"/>
      <c r="C29" s="65"/>
      <c r="D29" s="55" t="s">
        <v>15</v>
      </c>
      <c r="E29" s="56"/>
      <c r="F29" s="56"/>
      <c r="G29" s="56"/>
      <c r="H29" s="56"/>
      <c r="I29" s="56"/>
      <c r="J29" s="56"/>
      <c r="K29" s="56"/>
      <c r="L29" s="56"/>
      <c r="M29" s="57"/>
      <c r="N29" s="44" t="s">
        <v>79</v>
      </c>
      <c r="O29" s="45">
        <v>1</v>
      </c>
      <c r="P29" s="66" t="s">
        <v>105</v>
      </c>
      <c r="Q29" s="67"/>
    </row>
    <row r="30" spans="1:17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 t="s">
        <v>14</v>
      </c>
      <c r="Q30" s="46">
        <v>61.448</v>
      </c>
    </row>
    <row r="31" spans="1:17" ht="76.5" x14ac:dyDescent="0.2">
      <c r="A31" s="63" t="s">
        <v>18</v>
      </c>
      <c r="B31" s="64"/>
      <c r="C31" s="65"/>
      <c r="D31" s="55" t="s">
        <v>75</v>
      </c>
      <c r="E31" s="56"/>
      <c r="F31" s="56"/>
      <c r="G31" s="56"/>
      <c r="H31" s="56"/>
      <c r="I31" s="56"/>
      <c r="J31" s="56"/>
      <c r="K31" s="56"/>
      <c r="L31" s="56"/>
      <c r="M31" s="57"/>
      <c r="N31" s="44" t="s">
        <v>78</v>
      </c>
      <c r="O31" s="45">
        <v>0.02</v>
      </c>
      <c r="P31" s="66" t="s">
        <v>20</v>
      </c>
      <c r="Q31" s="67"/>
    </row>
    <row r="32" spans="1:17" ht="38.25" x14ac:dyDescent="0.2">
      <c r="A32" s="63"/>
      <c r="B32" s="64"/>
      <c r="C32" s="65"/>
      <c r="D32" s="55" t="s">
        <v>65</v>
      </c>
      <c r="E32" s="56"/>
      <c r="F32" s="56"/>
      <c r="G32" s="56"/>
      <c r="H32" s="56"/>
      <c r="I32" s="56"/>
      <c r="J32" s="56"/>
      <c r="K32" s="56"/>
      <c r="L32" s="56"/>
      <c r="M32" s="57"/>
      <c r="N32" s="44" t="s">
        <v>71</v>
      </c>
      <c r="O32" s="45">
        <v>0.02</v>
      </c>
      <c r="P32" s="66"/>
      <c r="Q32" s="67"/>
    </row>
    <row r="33" spans="1:17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 t="s">
        <v>14</v>
      </c>
      <c r="Q33" s="54">
        <v>3.5219999999999998</v>
      </c>
    </row>
    <row r="34" spans="1:17" x14ac:dyDescent="0.2">
      <c r="A34" s="63" t="s">
        <v>19</v>
      </c>
      <c r="B34" s="64"/>
      <c r="C34" s="65"/>
      <c r="D34" s="55" t="s">
        <v>107</v>
      </c>
      <c r="E34" s="56"/>
      <c r="F34" s="56"/>
      <c r="G34" s="56"/>
      <c r="H34" s="56"/>
      <c r="I34" s="56"/>
      <c r="J34" s="56"/>
      <c r="K34" s="56"/>
      <c r="L34" s="56"/>
      <c r="M34" s="57"/>
      <c r="N34" s="44" t="s">
        <v>81</v>
      </c>
      <c r="O34" s="45">
        <v>1</v>
      </c>
      <c r="P34" s="66" t="s">
        <v>106</v>
      </c>
      <c r="Q34" s="67"/>
    </row>
    <row r="35" spans="1:17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 t="s">
        <v>14</v>
      </c>
      <c r="Q35" s="8">
        <v>9.24</v>
      </c>
    </row>
    <row r="38" spans="1:17" x14ac:dyDescent="0.2">
      <c r="E38" s="5" t="s">
        <v>58</v>
      </c>
      <c r="F38" s="5" t="s">
        <v>59</v>
      </c>
      <c r="G38" s="5"/>
      <c r="H38" s="5"/>
      <c r="I38" s="5"/>
      <c r="J38" s="5"/>
      <c r="K38" s="5"/>
      <c r="L38" s="5"/>
      <c r="M38" s="5"/>
      <c r="N38" s="5"/>
    </row>
  </sheetData>
  <mergeCells count="61">
    <mergeCell ref="A29:C29"/>
    <mergeCell ref="D29:M29"/>
    <mergeCell ref="P29:Q29"/>
    <mergeCell ref="D19:M19"/>
    <mergeCell ref="P19:Q19"/>
    <mergeCell ref="A23:C23"/>
    <mergeCell ref="D23:M23"/>
    <mergeCell ref="P23:Q23"/>
    <mergeCell ref="A21:C21"/>
    <mergeCell ref="D21:M21"/>
    <mergeCell ref="P21:Q21"/>
    <mergeCell ref="A22:C22"/>
    <mergeCell ref="D22:M22"/>
    <mergeCell ref="P22:Q22"/>
    <mergeCell ref="A27:C27"/>
    <mergeCell ref="D27:M27"/>
    <mergeCell ref="A13:C13"/>
    <mergeCell ref="D13:M13"/>
    <mergeCell ref="P13:Q13"/>
    <mergeCell ref="A7:C7"/>
    <mergeCell ref="D7:M7"/>
    <mergeCell ref="P7:Q7"/>
    <mergeCell ref="A11:C11"/>
    <mergeCell ref="D11:M11"/>
    <mergeCell ref="P11:Q11"/>
    <mergeCell ref="A9:C9"/>
    <mergeCell ref="D9:M9"/>
    <mergeCell ref="P9:Q9"/>
    <mergeCell ref="A10:C10"/>
    <mergeCell ref="D10:M10"/>
    <mergeCell ref="P10:Q10"/>
    <mergeCell ref="A3:Q3"/>
    <mergeCell ref="A4:C4"/>
    <mergeCell ref="D4:M4"/>
    <mergeCell ref="P4:Q4"/>
    <mergeCell ref="A5:C5"/>
    <mergeCell ref="D5:M5"/>
    <mergeCell ref="P5:Q5"/>
    <mergeCell ref="P27:Q27"/>
    <mergeCell ref="A15:C15"/>
    <mergeCell ref="D15:M15"/>
    <mergeCell ref="P15:Q15"/>
    <mergeCell ref="A17:C17"/>
    <mergeCell ref="D17:M17"/>
    <mergeCell ref="P17:Q17"/>
    <mergeCell ref="A18:C18"/>
    <mergeCell ref="D18:M18"/>
    <mergeCell ref="P18:Q18"/>
    <mergeCell ref="A25:C25"/>
    <mergeCell ref="D25:M25"/>
    <mergeCell ref="P25:Q25"/>
    <mergeCell ref="A19:C19"/>
    <mergeCell ref="A34:C34"/>
    <mergeCell ref="D34:M34"/>
    <mergeCell ref="P34:Q34"/>
    <mergeCell ref="A31:C31"/>
    <mergeCell ref="D31:M31"/>
    <mergeCell ref="P31:Q31"/>
    <mergeCell ref="A32:C32"/>
    <mergeCell ref="D32:M32"/>
    <mergeCell ref="P32:Q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работы 2023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2022-08-09T08:19:56Z</cp:lastPrinted>
  <dcterms:created xsi:type="dcterms:W3CDTF">2007-02-04T12:22:59Z</dcterms:created>
  <dcterms:modified xsi:type="dcterms:W3CDTF">2024-02-13T07:44:08Z</dcterms:modified>
</cp:coreProperties>
</file>