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3485" windowHeight="4920" activeTab="0"/>
  </bookViews>
  <sheets>
    <sheet name="2023" sheetId="1" r:id="rId1"/>
    <sheet name="работы 2023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Елена</author>
  </authors>
  <commentList>
    <comment ref="M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1020-материалы на субботник
7856,72-изготовление полусфер
3000-замена элемента питания на тепловыч.</t>
        </r>
      </text>
    </comment>
    <comment ref="J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4372,41-компенсация при расчете</t>
        </r>
      </text>
    </commen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5330,08-покос</t>
        </r>
      </text>
    </comment>
    <comment ref="M25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975,32-технич.обслуживание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<sst xmlns="http://schemas.openxmlformats.org/spreadsheetml/2006/main" count="123" uniqueCount="82">
  <si>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</si>
  <si>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</si>
  <si>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</si>
  <si>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</si>
  <si>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</si>
  <si>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</si>
  <si>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</si>
  <si>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</si>
  <si>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</si>
  <si>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</si>
  <si>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</si>
  <si>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Содержание</t>
  </si>
  <si>
    <t>декабрь</t>
  </si>
  <si>
    <t>ремонт</t>
  </si>
  <si>
    <t>итого</t>
  </si>
  <si>
    <t>Месяц</t>
  </si>
  <si>
    <t>ед. изм.</t>
  </si>
  <si>
    <t>кол-во</t>
  </si>
  <si>
    <t>ИТОГО</t>
  </si>
  <si>
    <t>тыс.руб.</t>
  </si>
  <si>
    <t>Место провед-я работ</t>
  </si>
  <si>
    <t>Смена: пробок радиаторов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</si>
  <si>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</si>
  <si>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</si>
  <si>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</si>
  <si>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</si>
  <si>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</si>
  <si>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</si>
  <si>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</si>
  <si>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</si>
  <si>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</si>
  <si>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</si>
  <si>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</si>
  <si>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</si>
  <si>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</si>
  <si>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</si>
  <si>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</si>
  <si>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</si>
  <si>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</si>
  <si>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</si>
  <si>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</si>
  <si>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</si>
  <si>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</si>
  <si>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</si>
  <si>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</si>
  <si>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</si>
  <si>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</si>
  <si>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</si>
  <si>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</si>
  <si>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</si>
  <si>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</si>
  <si>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</si>
  <si>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</si>
  <si>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</si>
  <si>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</si>
  <si>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</si>
  <si>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</si>
  <si>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</si>
  <si>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</si>
  <si>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</si>
  <si>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эл-во</t>
  </si>
  <si>
    <t>покос</t>
  </si>
  <si>
    <t>Работы по уборке придомовой территории</t>
  </si>
  <si>
    <t>общехозяйственные расходы</t>
  </si>
  <si>
    <t>Гидравлическое испытание трубопроводов систем отопления, водопровода и горячего водоснабжения диаметром: до 50 мм</t>
  </si>
  <si>
    <t>100 м трубопровода</t>
  </si>
  <si>
    <t>Прокладка трубопроводов водоснабжения из напорных полиэтиленовых труб низкого давления среднего типа наружным диаметром: 20 мм</t>
  </si>
  <si>
    <t>Установка вентилей, задвижек, затворов, клапанов обратных, кранов проходных на трубопроводах из стальных труб диаметром: до 20 мм</t>
  </si>
  <si>
    <t>1 шт.</t>
  </si>
  <si>
    <t>100 шт.</t>
  </si>
  <si>
    <t>Перечень выполненных работ по сметам за 2023 год по дому Тургенева 12</t>
  </si>
  <si>
    <t>Информация о доходах и расходах по дому __Тургенева 12__на 2023 год.</t>
  </si>
  <si>
    <t>материалы на субботник</t>
  </si>
  <si>
    <t>изготовление полусфер</t>
  </si>
  <si>
    <t>замена элемента питания на тепловыч.</t>
  </si>
  <si>
    <t>кв.31( Кран на отоплении)</t>
  </si>
  <si>
    <t>кв.18-шахта(отопление)</t>
  </si>
  <si>
    <t>Пробивка отверстий в кирпичных стенах для  труб вручную при толщине стен: в 2 кирпича</t>
  </si>
  <si>
    <t>Врезка в действующие внутренние сети трубопроводов отопления и водоснабжения диаметром: 15 мм</t>
  </si>
  <si>
    <t>100 отверстий</t>
  </si>
  <si>
    <t>1 врезка</t>
  </si>
  <si>
    <t>технич.обслуживание и ремонт внутридом.газового оборуд.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</si>
</sst>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&quot;р.&quot;"/>
    <numFmt numFmtId="176" formatCode="#,##0.00&quot;р.&quot;"/>
    <numFmt numFmtId="177" formatCode="#,##0.0_р_."/>
    <numFmt numFmtId="178" formatCode="0.000"/>
    <numFmt numFmtId="179" formatCode="#,##0.000_р_."/>
    <numFmt numFmtId="180" formatCode="#,##0_р_.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&quot;р.&quot;"/>
    <numFmt numFmtId="187" formatCode="0.00000"/>
    <numFmt numFmtId="188" formatCode="0.000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rgb="FFEA977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17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2" borderId="11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5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174" fontId="9" fillId="34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9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9" fillId="7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74" fontId="1" fillId="13" borderId="0" xfId="0" applyNumberFormat="1" applyFont="1" applyFill="1" applyBorder="1" applyAlignment="1">
      <alignment/>
    </xf>
    <xf numFmtId="0" fontId="1" fillId="13" borderId="0" xfId="0" applyFont="1" applyFill="1" applyAlignment="1">
      <alignment/>
    </xf>
    <xf numFmtId="2" fontId="1" fillId="13" borderId="0" xfId="0" applyNumberFormat="1" applyFont="1" applyFill="1" applyAlignment="1">
      <alignment/>
    </xf>
    <xf numFmtId="174" fontId="0" fillId="0" borderId="0" xfId="0" applyNumberFormat="1" applyAlignment="1">
      <alignment/>
    </xf>
    <xf numFmtId="0" fontId="4" fillId="36" borderId="0" xfId="0" applyFont="1" applyFill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" fontId="5" fillId="33" borderId="0" xfId="0" applyNumberFormat="1" applyFont="1" applyFill="1" applyBorder="1" applyAlignment="1">
      <alignment horizontal="left"/>
    </xf>
    <xf numFmtId="0" fontId="4" fillId="37" borderId="0" xfId="0" applyFont="1" applyFill="1" applyAlignment="1">
      <alignment/>
    </xf>
    <xf numFmtId="0" fontId="1" fillId="13" borderId="0" xfId="0" applyFont="1" applyFill="1" applyAlignment="1">
      <alignment horizontal="right"/>
    </xf>
    <xf numFmtId="174" fontId="1" fillId="13" borderId="0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>
      <alignment horizontal="center"/>
    </xf>
    <xf numFmtId="2" fontId="5" fillId="34" borderId="16" xfId="0" applyNumberFormat="1" applyFont="1" applyFill="1" applyBorder="1" applyAlignment="1">
      <alignment horizontal="center" vertical="top"/>
    </xf>
    <xf numFmtId="2" fontId="5" fillId="34" borderId="15" xfId="0" applyNumberFormat="1" applyFont="1" applyFill="1" applyBorder="1" applyAlignment="1">
      <alignment horizontal="center" vertical="top"/>
    </xf>
    <xf numFmtId="4" fontId="5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right" vertical="top" wrapText="1"/>
    </xf>
    <xf numFmtId="2" fontId="7" fillId="34" borderId="10" xfId="0" applyNumberFormat="1" applyFont="1" applyFill="1" applyBorder="1" applyAlignment="1">
      <alignment vertical="top" wrapText="1"/>
    </xf>
    <xf numFmtId="2" fontId="7" fillId="34" borderId="10" xfId="0" applyNumberFormat="1" applyFont="1" applyFill="1" applyBorder="1" applyAlignment="1">
      <alignment horizontal="center" vertical="top" wrapText="1"/>
    </xf>
    <xf numFmtId="2" fontId="7" fillId="34" borderId="13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0" fontId="12" fillId="34" borderId="17" xfId="0" applyNumberFormat="1" applyFont="1" applyFill="1" applyBorder="1" applyAlignment="1">
      <alignment wrapText="1"/>
    </xf>
    <xf numFmtId="178" fontId="4" fillId="37" borderId="0" xfId="0" applyNumberFormat="1" applyFont="1" applyFill="1" applyAlignment="1">
      <alignment/>
    </xf>
    <xf numFmtId="174" fontId="1" fillId="13" borderId="0" xfId="0" applyNumberFormat="1" applyFont="1" applyFill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6" borderId="1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74" fontId="8" fillId="0" borderId="18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22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3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174" fontId="1" fillId="34" borderId="17" xfId="0" applyNumberFormat="1" applyFont="1" applyFill="1" applyBorder="1" applyAlignment="1">
      <alignment horizontal="center"/>
    </xf>
    <xf numFmtId="174" fontId="1" fillId="34" borderId="15" xfId="0" applyNumberFormat="1" applyFont="1" applyFill="1" applyBorder="1" applyAlignment="1">
      <alignment horizontal="center"/>
    </xf>
    <xf numFmtId="174" fontId="1" fillId="38" borderId="17" xfId="0" applyNumberFormat="1" applyFont="1" applyFill="1" applyBorder="1" applyAlignment="1">
      <alignment horizontal="center"/>
    </xf>
    <xf numFmtId="174" fontId="1" fillId="38" borderId="15" xfId="0" applyNumberFormat="1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9" borderId="10" xfId="0" applyFont="1" applyFill="1" applyBorder="1" applyAlignment="1">
      <alignment horizontal="center" wrapText="1"/>
    </xf>
    <xf numFmtId="0" fontId="0" fillId="38" borderId="15" xfId="0" applyFill="1" applyBorder="1" applyAlignment="1">
      <alignment/>
    </xf>
    <xf numFmtId="0" fontId="0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Q43"/>
  <sheetViews>
    <sheetView tabSelected="1" zoomScalePageLayoutView="0" workbookViewId="0" topLeftCell="A1">
      <selection activeCell="H25" sqref="H25"/>
    </sheetView>
  </sheetViews>
  <sheetFormatPr defaultColWidth="9.00390625" defaultRowHeight="12.75"/>
  <sheetData>
    <row r="2" spans="1:17" ht="15.75">
      <c r="A2" s="90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2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ht="12.75">
      <c r="A4" s="91"/>
      <c r="B4" s="71"/>
      <c r="C4" s="71"/>
      <c r="D4" s="71"/>
      <c r="E4" s="120"/>
      <c r="F4" s="64" t="s">
        <v>24</v>
      </c>
      <c r="G4" s="70"/>
      <c r="H4" s="70"/>
      <c r="I4" s="70"/>
      <c r="J4" s="70"/>
      <c r="K4" s="70"/>
      <c r="L4" s="70"/>
      <c r="M4" s="70"/>
      <c r="N4" s="70"/>
      <c r="O4" s="70"/>
      <c r="P4" s="65"/>
      <c r="Q4" s="3"/>
    </row>
    <row r="5" spans="1:17" ht="12.75">
      <c r="A5" s="5"/>
      <c r="B5" s="121" t="s">
        <v>25</v>
      </c>
      <c r="C5" s="122"/>
      <c r="D5" s="122"/>
      <c r="E5" s="123"/>
      <c r="F5" s="92" t="s">
        <v>11</v>
      </c>
      <c r="G5" s="93"/>
      <c r="H5" s="93"/>
      <c r="I5" s="93"/>
      <c r="J5" s="93"/>
      <c r="K5" s="93"/>
      <c r="L5" s="93"/>
      <c r="M5" s="93"/>
      <c r="N5" s="94" t="s">
        <v>26</v>
      </c>
      <c r="O5" s="95"/>
      <c r="P5" s="98" t="s">
        <v>27</v>
      </c>
      <c r="Q5" s="101" t="s">
        <v>18</v>
      </c>
    </row>
    <row r="6" spans="1:17" ht="12.75">
      <c r="A6" s="6"/>
      <c r="B6" s="86" t="s">
        <v>28</v>
      </c>
      <c r="C6" s="86" t="s">
        <v>13</v>
      </c>
      <c r="D6" s="86" t="s">
        <v>55</v>
      </c>
      <c r="E6" s="88" t="s">
        <v>14</v>
      </c>
      <c r="F6" s="84" t="s">
        <v>29</v>
      </c>
      <c r="G6" s="84" t="s">
        <v>62</v>
      </c>
      <c r="H6" s="84" t="s">
        <v>30</v>
      </c>
      <c r="I6" s="84" t="s">
        <v>31</v>
      </c>
      <c r="J6" s="84" t="s">
        <v>32</v>
      </c>
      <c r="K6" s="84" t="s">
        <v>63</v>
      </c>
      <c r="L6" s="76" t="s">
        <v>33</v>
      </c>
      <c r="M6" s="78"/>
      <c r="N6" s="96"/>
      <c r="O6" s="97"/>
      <c r="P6" s="99"/>
      <c r="Q6" s="102"/>
    </row>
    <row r="7" spans="1:17" ht="84">
      <c r="A7" s="8"/>
      <c r="B7" s="87"/>
      <c r="C7" s="87"/>
      <c r="D7" s="87"/>
      <c r="E7" s="89"/>
      <c r="F7" s="85"/>
      <c r="G7" s="85"/>
      <c r="H7" s="85"/>
      <c r="I7" s="85"/>
      <c r="J7" s="85"/>
      <c r="K7" s="85"/>
      <c r="L7" s="25" t="s">
        <v>56</v>
      </c>
      <c r="M7" s="25" t="s">
        <v>58</v>
      </c>
      <c r="N7" s="7" t="s">
        <v>34</v>
      </c>
      <c r="O7" s="7" t="s">
        <v>35</v>
      </c>
      <c r="P7" s="100"/>
      <c r="Q7" s="103"/>
    </row>
    <row r="8" spans="1:17" ht="12.75">
      <c r="A8" s="55" t="s">
        <v>57</v>
      </c>
      <c r="B8" s="45"/>
      <c r="C8" s="45"/>
      <c r="D8" s="46"/>
      <c r="E8" s="47">
        <v>16.5</v>
      </c>
      <c r="F8" s="48">
        <v>1.8</v>
      </c>
      <c r="G8" s="48">
        <v>2.18</v>
      </c>
      <c r="H8" s="48">
        <v>1.7</v>
      </c>
      <c r="I8" s="48">
        <v>0.28</v>
      </c>
      <c r="J8" s="48">
        <v>3.57</v>
      </c>
      <c r="K8" s="48">
        <v>3.4</v>
      </c>
      <c r="L8" s="48">
        <v>0</v>
      </c>
      <c r="M8" s="48">
        <v>0.13</v>
      </c>
      <c r="N8" s="49">
        <v>0.5</v>
      </c>
      <c r="O8" s="49">
        <v>0.5</v>
      </c>
      <c r="P8" s="50">
        <v>2.44</v>
      </c>
      <c r="Q8" s="51">
        <f>SUM(F8:P8)</f>
        <v>16.500000000000004</v>
      </c>
    </row>
    <row r="9" spans="1:17" ht="24">
      <c r="A9" s="116" t="s">
        <v>36</v>
      </c>
      <c r="B9" s="117"/>
      <c r="C9" s="117"/>
      <c r="D9" s="118"/>
      <c r="E9" s="10">
        <v>1484.7</v>
      </c>
      <c r="F9" s="76" t="s">
        <v>37</v>
      </c>
      <c r="G9" s="77"/>
      <c r="H9" s="77"/>
      <c r="I9" s="77"/>
      <c r="J9" s="77"/>
      <c r="K9" s="77"/>
      <c r="L9" s="77"/>
      <c r="M9" s="78"/>
      <c r="N9" s="79" t="s">
        <v>38</v>
      </c>
      <c r="O9" s="80"/>
      <c r="P9" s="9" t="s">
        <v>39</v>
      </c>
      <c r="Q9" s="9"/>
    </row>
    <row r="10" spans="1:17" ht="12.75">
      <c r="A10" s="81" t="s">
        <v>40</v>
      </c>
      <c r="B10" s="82"/>
      <c r="C10" s="82"/>
      <c r="D10" s="82"/>
      <c r="E10" s="83"/>
      <c r="F10" s="11">
        <f>F8*E9</f>
        <v>2672.46</v>
      </c>
      <c r="G10" s="11">
        <f>G8*E9</f>
        <v>3236.646</v>
      </c>
      <c r="H10" s="11">
        <f>H8*E9</f>
        <v>2523.9900000000002</v>
      </c>
      <c r="I10" s="11">
        <f>I8:I8*E9</f>
        <v>415.71600000000007</v>
      </c>
      <c r="J10" s="11">
        <f>J8*E9</f>
        <v>5300.379</v>
      </c>
      <c r="K10" s="11">
        <f>K8*E9</f>
        <v>5047.9800000000005</v>
      </c>
      <c r="L10" s="11">
        <v>0</v>
      </c>
      <c r="M10" s="11">
        <f>M8*E9</f>
        <v>193.01100000000002</v>
      </c>
      <c r="N10" s="11">
        <f>N8*E9</f>
        <v>742.35</v>
      </c>
      <c r="O10" s="11">
        <f>O8*E9</f>
        <v>742.35</v>
      </c>
      <c r="P10" s="11">
        <f>P8*E9</f>
        <v>3622.668</v>
      </c>
      <c r="Q10" s="11">
        <f>SUM(F10:P10)</f>
        <v>24497.549999999996</v>
      </c>
    </row>
    <row r="11" spans="1:17" ht="12.75">
      <c r="A11" s="110" t="s">
        <v>41</v>
      </c>
      <c r="B11" s="110"/>
      <c r="C11" s="110"/>
      <c r="D11" s="110"/>
      <c r="E11" s="111"/>
      <c r="F11" s="75" t="s">
        <v>42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</row>
    <row r="12" spans="1:17" ht="12.75">
      <c r="A12" s="104" t="s">
        <v>43</v>
      </c>
      <c r="B12" s="104"/>
      <c r="C12" s="104"/>
      <c r="D12" s="105"/>
      <c r="E12" s="12">
        <v>-71568.30515999999</v>
      </c>
      <c r="F12" s="52"/>
      <c r="G12" s="53"/>
      <c r="H12" s="13"/>
      <c r="I12" s="53"/>
      <c r="J12" s="53"/>
      <c r="K12" s="53"/>
      <c r="L12" s="53"/>
      <c r="M12" s="53"/>
      <c r="N12" s="53"/>
      <c r="O12" s="53"/>
      <c r="P12" s="53"/>
      <c r="Q12" s="54"/>
    </row>
    <row r="13" spans="1:17" ht="12.75">
      <c r="A13" s="26"/>
      <c r="B13" s="114" t="s">
        <v>54</v>
      </c>
      <c r="C13" s="114"/>
      <c r="D13" s="27" t="s">
        <v>41</v>
      </c>
      <c r="E13" s="28" t="s">
        <v>23</v>
      </c>
      <c r="F13" s="52"/>
      <c r="G13" s="53"/>
      <c r="H13" s="13"/>
      <c r="I13" s="53"/>
      <c r="J13" s="53"/>
      <c r="K13" s="53"/>
      <c r="L13" s="53"/>
      <c r="M13" s="53"/>
      <c r="N13" s="53"/>
      <c r="O13" s="53"/>
      <c r="P13" s="53"/>
      <c r="Q13" s="54"/>
    </row>
    <row r="14" spans="1:17" ht="12.75">
      <c r="A14" s="14" t="s">
        <v>44</v>
      </c>
      <c r="B14" s="108">
        <v>23995.99</v>
      </c>
      <c r="C14" s="115"/>
      <c r="D14" s="29">
        <v>23409.03</v>
      </c>
      <c r="E14" s="30"/>
      <c r="F14" s="15">
        <v>2672.46</v>
      </c>
      <c r="G14" s="15">
        <v>3232.836</v>
      </c>
      <c r="H14" s="15">
        <v>2523.9900000000002</v>
      </c>
      <c r="I14" s="15">
        <v>2100</v>
      </c>
      <c r="J14" s="16">
        <v>5315.016</v>
      </c>
      <c r="K14" s="15">
        <v>5047.9800000000005</v>
      </c>
      <c r="L14" s="15">
        <f>1356.29+1179.9144</f>
        <v>2536.2043999999996</v>
      </c>
      <c r="M14" s="15">
        <v>0</v>
      </c>
      <c r="N14" s="31">
        <v>0</v>
      </c>
      <c r="O14" s="31">
        <v>0</v>
      </c>
      <c r="P14" s="15">
        <v>3622.668</v>
      </c>
      <c r="Q14" s="17">
        <f aca="true" t="shared" si="0" ref="Q14:Q25">SUM(F14:P14)</f>
        <v>27051.1544</v>
      </c>
    </row>
    <row r="15" spans="1:17" ht="12.75">
      <c r="A15" s="14" t="s">
        <v>45</v>
      </c>
      <c r="B15" s="108">
        <v>27033.72</v>
      </c>
      <c r="C15" s="109"/>
      <c r="D15" s="29">
        <v>18002.77</v>
      </c>
      <c r="E15" s="30"/>
      <c r="F15" s="15">
        <v>2672.46</v>
      </c>
      <c r="G15" s="15">
        <v>3232.836</v>
      </c>
      <c r="H15" s="15">
        <v>2523.9900000000002</v>
      </c>
      <c r="I15" s="15">
        <v>2100</v>
      </c>
      <c r="J15" s="16">
        <v>5315.016</v>
      </c>
      <c r="K15" s="15">
        <v>5047.9800000000005</v>
      </c>
      <c r="L15" s="15">
        <f>1356.29+0.05139</f>
        <v>1356.34139</v>
      </c>
      <c r="M15" s="15">
        <v>0</v>
      </c>
      <c r="N15" s="31">
        <v>0</v>
      </c>
      <c r="O15" s="31">
        <v>0</v>
      </c>
      <c r="P15" s="15">
        <v>3622.668</v>
      </c>
      <c r="Q15" s="17">
        <f t="shared" si="0"/>
        <v>25871.291390000002</v>
      </c>
    </row>
    <row r="16" spans="1:17" ht="12.75">
      <c r="A16" s="14" t="s">
        <v>2</v>
      </c>
      <c r="B16" s="108">
        <v>25853.81</v>
      </c>
      <c r="C16" s="109"/>
      <c r="D16" s="29">
        <v>21443.45</v>
      </c>
      <c r="E16" s="30"/>
      <c r="F16" s="15">
        <v>2672.46</v>
      </c>
      <c r="G16" s="15">
        <f aca="true" t="shared" si="1" ref="G16:G25">3232.836</f>
        <v>3232.836</v>
      </c>
      <c r="H16" s="15">
        <v>2523.9900000000002</v>
      </c>
      <c r="I16" s="15">
        <v>2100</v>
      </c>
      <c r="J16" s="16">
        <f>5315.016+4372.41</f>
        <v>9687.426</v>
      </c>
      <c r="K16" s="15">
        <v>5047.9800000000005</v>
      </c>
      <c r="L16" s="15">
        <f>3234.23+992.7406</f>
        <v>4226.9706</v>
      </c>
      <c r="M16" s="15">
        <f>8876.72+1500+1500</f>
        <v>11876.72</v>
      </c>
      <c r="N16" s="31">
        <v>0</v>
      </c>
      <c r="O16" s="31">
        <v>0</v>
      </c>
      <c r="P16" s="15">
        <v>3622.668</v>
      </c>
      <c r="Q16" s="17">
        <f t="shared" si="0"/>
        <v>44991.050599999995</v>
      </c>
    </row>
    <row r="17" spans="1:17" ht="12.75">
      <c r="A17" s="14" t="s">
        <v>46</v>
      </c>
      <c r="B17" s="108">
        <v>28724.51</v>
      </c>
      <c r="C17" s="109"/>
      <c r="D17" s="29">
        <v>29977.57</v>
      </c>
      <c r="E17" s="30"/>
      <c r="F17" s="15">
        <v>2672.46</v>
      </c>
      <c r="G17" s="15">
        <f t="shared" si="1"/>
        <v>3232.836</v>
      </c>
      <c r="H17" s="15">
        <v>2523.9900000000002</v>
      </c>
      <c r="I17" s="15">
        <v>2100</v>
      </c>
      <c r="J17" s="16">
        <v>5315.016</v>
      </c>
      <c r="K17" s="15">
        <v>5047.9800000000005</v>
      </c>
      <c r="L17" s="15">
        <f>1356.29+1707.38707</f>
        <v>3063.6770699999997</v>
      </c>
      <c r="M17" s="15">
        <v>0</v>
      </c>
      <c r="N17" s="31">
        <v>0</v>
      </c>
      <c r="O17" s="31">
        <v>0</v>
      </c>
      <c r="P17" s="15">
        <v>3622.668</v>
      </c>
      <c r="Q17" s="17">
        <f t="shared" si="0"/>
        <v>27578.62707</v>
      </c>
    </row>
    <row r="18" spans="1:17" ht="12.75">
      <c r="A18" s="14" t="s">
        <v>4</v>
      </c>
      <c r="B18" s="108">
        <v>27561.22</v>
      </c>
      <c r="C18" s="109"/>
      <c r="D18" s="29">
        <v>25271.06</v>
      </c>
      <c r="E18" s="30"/>
      <c r="F18" s="15">
        <v>2672.46</v>
      </c>
      <c r="G18" s="15">
        <f t="shared" si="1"/>
        <v>3232.836</v>
      </c>
      <c r="H18" s="15">
        <v>2523.9900000000002</v>
      </c>
      <c r="I18" s="15">
        <v>0</v>
      </c>
      <c r="J18" s="16">
        <v>5315.016</v>
      </c>
      <c r="K18" s="15">
        <v>5047.9800000000005</v>
      </c>
      <c r="L18" s="15">
        <f>1982.27+1028.50233</f>
        <v>3010.77233</v>
      </c>
      <c r="M18" s="15">
        <v>0</v>
      </c>
      <c r="N18" s="31">
        <v>0</v>
      </c>
      <c r="O18" s="31">
        <v>0</v>
      </c>
      <c r="P18" s="15">
        <v>3622.668</v>
      </c>
      <c r="Q18" s="17">
        <f t="shared" si="0"/>
        <v>25425.72233</v>
      </c>
    </row>
    <row r="19" spans="1:17" ht="12.75">
      <c r="A19" s="14" t="s">
        <v>5</v>
      </c>
      <c r="B19" s="108">
        <v>27508.23</v>
      </c>
      <c r="C19" s="109"/>
      <c r="D19" s="29">
        <v>22097.13</v>
      </c>
      <c r="E19" s="30"/>
      <c r="F19" s="15">
        <v>2672.46</v>
      </c>
      <c r="G19" s="15">
        <f t="shared" si="1"/>
        <v>3232.836</v>
      </c>
      <c r="H19" s="15">
        <v>2523.9900000000002</v>
      </c>
      <c r="I19" s="15">
        <v>0</v>
      </c>
      <c r="J19" s="16">
        <v>5315.016</v>
      </c>
      <c r="K19" s="15">
        <v>5047.9800000000005</v>
      </c>
      <c r="L19" s="15">
        <f>1356.29+901.47767</f>
        <v>2257.76767</v>
      </c>
      <c r="M19" s="15">
        <v>5330.08</v>
      </c>
      <c r="N19" s="31">
        <v>0</v>
      </c>
      <c r="O19" s="31">
        <v>0</v>
      </c>
      <c r="P19" s="15">
        <v>3622.668</v>
      </c>
      <c r="Q19" s="17">
        <f t="shared" si="0"/>
        <v>30002.797670000004</v>
      </c>
    </row>
    <row r="20" spans="1:17" ht="12.75">
      <c r="A20" s="14" t="s">
        <v>6</v>
      </c>
      <c r="B20" s="108">
        <v>26755.3</v>
      </c>
      <c r="C20" s="109"/>
      <c r="D20" s="29">
        <v>18101.32</v>
      </c>
      <c r="E20" s="30"/>
      <c r="F20" s="15">
        <v>2672.46</v>
      </c>
      <c r="G20" s="15">
        <f t="shared" si="1"/>
        <v>3232.836</v>
      </c>
      <c r="H20" s="15">
        <v>2523.9900000000002</v>
      </c>
      <c r="I20" s="15">
        <v>0</v>
      </c>
      <c r="J20" s="16">
        <v>5315.016</v>
      </c>
      <c r="K20" s="15">
        <v>5047.9800000000005</v>
      </c>
      <c r="L20" s="15">
        <f>3234.23+852.54297</f>
        <v>4086.77297</v>
      </c>
      <c r="M20" s="15">
        <v>0</v>
      </c>
      <c r="N20" s="31">
        <v>7494</v>
      </c>
      <c r="O20" s="31">
        <v>0</v>
      </c>
      <c r="P20" s="15">
        <v>3622.668</v>
      </c>
      <c r="Q20" s="17">
        <f t="shared" si="0"/>
        <v>33995.722969999995</v>
      </c>
    </row>
    <row r="21" spans="1:17" ht="12.75">
      <c r="A21" s="14" t="s">
        <v>7</v>
      </c>
      <c r="B21" s="108">
        <v>28584.32</v>
      </c>
      <c r="C21" s="109"/>
      <c r="D21" s="29">
        <v>26800.89</v>
      </c>
      <c r="E21" s="30"/>
      <c r="F21" s="15">
        <v>2672.46</v>
      </c>
      <c r="G21" s="15">
        <f t="shared" si="1"/>
        <v>3232.836</v>
      </c>
      <c r="H21" s="15">
        <v>2523.9900000000002</v>
      </c>
      <c r="I21" s="15">
        <v>0</v>
      </c>
      <c r="J21" s="16">
        <v>5315.016</v>
      </c>
      <c r="K21" s="15">
        <v>5047.9800000000005</v>
      </c>
      <c r="L21" s="15">
        <f>2921.24+3533.43936</f>
        <v>6454.67936</v>
      </c>
      <c r="M21" s="15">
        <v>0</v>
      </c>
      <c r="N21" s="31">
        <f>2620+4022</f>
        <v>6642</v>
      </c>
      <c r="O21" s="31">
        <v>0</v>
      </c>
      <c r="P21" s="15">
        <v>3622.668</v>
      </c>
      <c r="Q21" s="17">
        <f t="shared" si="0"/>
        <v>35511.62936</v>
      </c>
    </row>
    <row r="22" spans="1:17" ht="12.75">
      <c r="A22" s="14" t="s">
        <v>47</v>
      </c>
      <c r="B22" s="108">
        <v>30952.28</v>
      </c>
      <c r="C22" s="109"/>
      <c r="D22" s="29">
        <v>30463.37</v>
      </c>
      <c r="E22" s="30"/>
      <c r="F22" s="15">
        <v>2672.46</v>
      </c>
      <c r="G22" s="15">
        <f t="shared" si="1"/>
        <v>3232.836</v>
      </c>
      <c r="H22" s="15">
        <v>2523.9900000000002</v>
      </c>
      <c r="I22" s="15">
        <v>0</v>
      </c>
      <c r="J22" s="16">
        <v>5315.016</v>
      </c>
      <c r="K22" s="15">
        <v>5047.9800000000005</v>
      </c>
      <c r="L22" s="33">
        <v>1043.3</v>
      </c>
      <c r="M22" s="15">
        <v>0</v>
      </c>
      <c r="N22" s="31">
        <v>0</v>
      </c>
      <c r="O22" s="31">
        <v>0</v>
      </c>
      <c r="P22" s="15">
        <v>3622.668</v>
      </c>
      <c r="Q22" s="17">
        <f t="shared" si="0"/>
        <v>23458.25</v>
      </c>
    </row>
    <row r="23" spans="1:17" ht="12.75">
      <c r="A23" s="14" t="s">
        <v>48</v>
      </c>
      <c r="B23" s="108">
        <v>25540.87</v>
      </c>
      <c r="C23" s="109"/>
      <c r="D23" s="29">
        <v>27435.8</v>
      </c>
      <c r="E23" s="30"/>
      <c r="F23" s="15">
        <v>2672.46</v>
      </c>
      <c r="G23" s="15">
        <f t="shared" si="1"/>
        <v>3232.836</v>
      </c>
      <c r="H23" s="15">
        <v>2523.9900000000002</v>
      </c>
      <c r="I23" s="15">
        <v>2100</v>
      </c>
      <c r="J23" s="16">
        <v>5315.016</v>
      </c>
      <c r="K23" s="15">
        <v>5047.9800000000005</v>
      </c>
      <c r="L23" s="15">
        <f>2295.26+910.33959</f>
        <v>3205.5995900000003</v>
      </c>
      <c r="M23" s="15">
        <v>0</v>
      </c>
      <c r="N23" s="31">
        <v>0</v>
      </c>
      <c r="O23" s="31">
        <v>0</v>
      </c>
      <c r="P23" s="15">
        <v>3622.668</v>
      </c>
      <c r="Q23" s="17">
        <f t="shared" si="0"/>
        <v>27720.549590000002</v>
      </c>
    </row>
    <row r="24" spans="1:17" ht="12.75">
      <c r="A24" s="14" t="s">
        <v>49</v>
      </c>
      <c r="B24" s="108">
        <v>27716.32</v>
      </c>
      <c r="C24" s="109"/>
      <c r="D24" s="29">
        <v>16840.36</v>
      </c>
      <c r="E24" s="30"/>
      <c r="F24" s="15">
        <v>2672.46</v>
      </c>
      <c r="G24" s="15">
        <f t="shared" si="1"/>
        <v>3232.836</v>
      </c>
      <c r="H24" s="15">
        <v>2523.9900000000002</v>
      </c>
      <c r="I24" s="15">
        <v>2100</v>
      </c>
      <c r="J24" s="16">
        <v>5315.016</v>
      </c>
      <c r="K24" s="15">
        <v>5047.9800000000005</v>
      </c>
      <c r="L24" s="15">
        <f>2190.93+1402.21041</f>
        <v>3593.14041</v>
      </c>
      <c r="M24" s="15">
        <v>0</v>
      </c>
      <c r="N24" s="31">
        <v>0</v>
      </c>
      <c r="O24" s="31">
        <v>0</v>
      </c>
      <c r="P24" s="15">
        <v>3622.668</v>
      </c>
      <c r="Q24" s="17">
        <f t="shared" si="0"/>
        <v>28108.09041</v>
      </c>
    </row>
    <row r="25" spans="1:17" ht="12.75">
      <c r="A25" s="14" t="s">
        <v>50</v>
      </c>
      <c r="B25" s="108">
        <v>28103.86</v>
      </c>
      <c r="C25" s="109"/>
      <c r="D25" s="29">
        <v>33338.99</v>
      </c>
      <c r="E25" s="30"/>
      <c r="F25" s="15">
        <v>2672.46</v>
      </c>
      <c r="G25" s="15">
        <f t="shared" si="1"/>
        <v>3232.836</v>
      </c>
      <c r="H25" s="15">
        <v>2523.9900000000002</v>
      </c>
      <c r="I25" s="15">
        <v>2100</v>
      </c>
      <c r="J25" s="16">
        <v>5315.016</v>
      </c>
      <c r="K25" s="15">
        <v>5047.9800000000005</v>
      </c>
      <c r="L25" s="15">
        <f>3755.88+3.49</f>
        <v>3759.37</v>
      </c>
      <c r="M25" s="15">
        <v>975.32</v>
      </c>
      <c r="N25" s="31">
        <v>0</v>
      </c>
      <c r="O25" s="31">
        <v>0</v>
      </c>
      <c r="P25" s="15">
        <v>3622.668</v>
      </c>
      <c r="Q25" s="17">
        <f t="shared" si="0"/>
        <v>29249.64</v>
      </c>
    </row>
    <row r="26" spans="1:17" ht="12.75">
      <c r="A26" s="32" t="s">
        <v>14</v>
      </c>
      <c r="B26" s="106">
        <f>SUM(B14:B25)</f>
        <v>328330.43</v>
      </c>
      <c r="C26" s="107"/>
      <c r="D26" s="23">
        <f>SUM(D14:D25)</f>
        <v>293181.74</v>
      </c>
      <c r="E26" s="18"/>
      <c r="F26" s="18">
        <f aca="true" t="shared" si="2" ref="F26:Q26">SUM(F14:F25)</f>
        <v>32069.519999999993</v>
      </c>
      <c r="G26" s="18">
        <f t="shared" si="2"/>
        <v>38794.032</v>
      </c>
      <c r="H26" s="18">
        <f t="shared" si="2"/>
        <v>30287.88000000001</v>
      </c>
      <c r="I26" s="18">
        <f t="shared" si="2"/>
        <v>14700</v>
      </c>
      <c r="J26" s="18">
        <f t="shared" si="2"/>
        <v>68152.60200000001</v>
      </c>
      <c r="K26" s="18">
        <f t="shared" si="2"/>
        <v>60575.76000000002</v>
      </c>
      <c r="L26" s="18">
        <f t="shared" si="2"/>
        <v>38594.59579000001</v>
      </c>
      <c r="M26" s="18">
        <f t="shared" si="2"/>
        <v>18182.12</v>
      </c>
      <c r="N26" s="23">
        <f t="shared" si="2"/>
        <v>14136</v>
      </c>
      <c r="O26" s="23">
        <f t="shared" si="2"/>
        <v>0</v>
      </c>
      <c r="P26" s="18">
        <f t="shared" si="2"/>
        <v>43472.016</v>
      </c>
      <c r="Q26" s="19">
        <f t="shared" si="2"/>
        <v>358964.52579</v>
      </c>
    </row>
    <row r="27" spans="1:17" ht="12.7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 t="s">
        <v>22</v>
      </c>
      <c r="P27" s="72">
        <f>E12+D26-Q26</f>
        <v>-137351.09094999998</v>
      </c>
      <c r="Q27" s="72"/>
    </row>
    <row r="28" spans="1:17" ht="12.75">
      <c r="A28" s="20" t="s">
        <v>2</v>
      </c>
      <c r="B28" s="21">
        <v>1020</v>
      </c>
      <c r="C28" t="s">
        <v>72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44"/>
      <c r="Q28" s="44"/>
    </row>
    <row r="29" spans="1:17" ht="12.75">
      <c r="A29" s="40"/>
      <c r="B29">
        <v>7856.72</v>
      </c>
      <c r="C29" s="36" t="s">
        <v>73</v>
      </c>
      <c r="H29" s="4"/>
      <c r="K29" s="33" t="s">
        <v>0</v>
      </c>
      <c r="L29" s="42">
        <v>1356.29</v>
      </c>
      <c r="M29" s="34" t="s">
        <v>59</v>
      </c>
      <c r="N29" s="35">
        <v>1179.9144</v>
      </c>
      <c r="O29" s="33" t="s">
        <v>60</v>
      </c>
      <c r="Q29" s="2"/>
    </row>
    <row r="30" spans="1:17" ht="12.75">
      <c r="A30" s="40"/>
      <c r="B30">
        <v>3000</v>
      </c>
      <c r="C30" t="s">
        <v>74</v>
      </c>
      <c r="J30" s="2"/>
      <c r="K30" s="33" t="s">
        <v>1</v>
      </c>
      <c r="L30" s="42">
        <v>1356.29</v>
      </c>
      <c r="M30" s="34" t="s">
        <v>59</v>
      </c>
      <c r="N30" s="34">
        <v>0.05139</v>
      </c>
      <c r="O30" s="33" t="s">
        <v>60</v>
      </c>
      <c r="Q30" s="2"/>
    </row>
    <row r="31" spans="1:17" ht="12.75">
      <c r="A31" t="s">
        <v>5</v>
      </c>
      <c r="B31">
        <v>5330.08</v>
      </c>
      <c r="C31" t="s">
        <v>61</v>
      </c>
      <c r="D31" s="21"/>
      <c r="K31" s="33" t="s">
        <v>2</v>
      </c>
      <c r="L31" s="42">
        <v>3234.2299999999996</v>
      </c>
      <c r="M31" s="34" t="s">
        <v>59</v>
      </c>
      <c r="N31" s="34">
        <v>992.7406</v>
      </c>
      <c r="O31" s="33" t="s">
        <v>60</v>
      </c>
      <c r="Q31" s="2"/>
    </row>
    <row r="32" spans="1:17" ht="12.75">
      <c r="A32" t="s">
        <v>12</v>
      </c>
      <c r="B32">
        <v>975.32</v>
      </c>
      <c r="C32" t="s">
        <v>81</v>
      </c>
      <c r="D32" s="21"/>
      <c r="K32" s="33" t="s">
        <v>3</v>
      </c>
      <c r="L32" s="42">
        <v>1356.29</v>
      </c>
      <c r="M32" s="34" t="s">
        <v>59</v>
      </c>
      <c r="N32" s="34">
        <v>1707.38707</v>
      </c>
      <c r="O32" s="33" t="s">
        <v>60</v>
      </c>
      <c r="Q32" s="2"/>
    </row>
    <row r="33" spans="2:17" ht="12.75">
      <c r="B33" s="1"/>
      <c r="K33" s="33" t="s">
        <v>4</v>
      </c>
      <c r="L33" s="42">
        <v>1982.27</v>
      </c>
      <c r="M33" s="34" t="s">
        <v>59</v>
      </c>
      <c r="N33" s="34">
        <v>1028.50233</v>
      </c>
      <c r="O33" s="33" t="s">
        <v>60</v>
      </c>
      <c r="Q33" s="2"/>
    </row>
    <row r="34" spans="11:17" ht="12.75">
      <c r="K34" s="33" t="s">
        <v>5</v>
      </c>
      <c r="L34" s="43">
        <v>1356.29</v>
      </c>
      <c r="M34" s="34" t="s">
        <v>59</v>
      </c>
      <c r="N34" s="34">
        <v>901.47767</v>
      </c>
      <c r="O34" s="33" t="s">
        <v>60</v>
      </c>
      <c r="Q34" s="2"/>
    </row>
    <row r="35" spans="11:17" ht="12.75">
      <c r="K35" s="33" t="s">
        <v>6</v>
      </c>
      <c r="L35" s="43">
        <v>3234.2299999999996</v>
      </c>
      <c r="M35" s="34" t="s">
        <v>59</v>
      </c>
      <c r="N35" s="34">
        <v>852.54297</v>
      </c>
      <c r="O35" s="33" t="s">
        <v>60</v>
      </c>
      <c r="Q35" s="2"/>
    </row>
    <row r="36" spans="11:17" ht="12.75">
      <c r="K36" s="33" t="s">
        <v>7</v>
      </c>
      <c r="L36" s="43">
        <v>2921.24</v>
      </c>
      <c r="M36" s="34" t="s">
        <v>59</v>
      </c>
      <c r="N36" s="34">
        <v>3533.43936</v>
      </c>
      <c r="O36" s="33" t="s">
        <v>60</v>
      </c>
      <c r="Q36" s="2"/>
    </row>
    <row r="37" spans="11:17" ht="12.75">
      <c r="K37" s="33" t="s">
        <v>8</v>
      </c>
      <c r="L37" s="43">
        <v>1043.3</v>
      </c>
      <c r="M37" s="34" t="s">
        <v>59</v>
      </c>
      <c r="N37" s="34">
        <v>0</v>
      </c>
      <c r="O37" s="33" t="s">
        <v>60</v>
      </c>
      <c r="Q37" s="2"/>
    </row>
    <row r="38" spans="11:17" ht="12.75">
      <c r="K38" s="33" t="s">
        <v>9</v>
      </c>
      <c r="L38" s="43">
        <v>2295.26</v>
      </c>
      <c r="M38" s="34" t="s">
        <v>59</v>
      </c>
      <c r="N38" s="34">
        <v>910.33959</v>
      </c>
      <c r="O38" s="33" t="s">
        <v>60</v>
      </c>
      <c r="Q38" s="2"/>
    </row>
    <row r="39" spans="11:17" ht="12.75">
      <c r="K39" s="33" t="s">
        <v>10</v>
      </c>
      <c r="L39" s="43">
        <v>2190.9300000000003</v>
      </c>
      <c r="M39" s="34" t="s">
        <v>59</v>
      </c>
      <c r="N39" s="34">
        <v>1402.21041</v>
      </c>
      <c r="O39" s="33" t="s">
        <v>60</v>
      </c>
      <c r="Q39" s="2"/>
    </row>
    <row r="40" spans="11:17" ht="12.75">
      <c r="K40" s="33" t="s">
        <v>12</v>
      </c>
      <c r="L40" s="57">
        <v>3755.88</v>
      </c>
      <c r="M40" s="34" t="s">
        <v>59</v>
      </c>
      <c r="N40" s="34">
        <v>3.49452</v>
      </c>
      <c r="O40" s="33" t="s">
        <v>60</v>
      </c>
      <c r="Q40" s="2"/>
    </row>
    <row r="41" spans="14:17" ht="12.75">
      <c r="N41" s="2"/>
      <c r="Q41" s="2"/>
    </row>
    <row r="43" ht="12.75">
      <c r="L43" s="4"/>
    </row>
  </sheetData>
  <sheetProtection/>
  <mergeCells count="42">
    <mergeCell ref="B26:C26"/>
    <mergeCell ref="P27:Q27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Q24"/>
  <sheetViews>
    <sheetView zoomScalePageLayoutView="0" workbookViewId="0" topLeftCell="A1">
      <selection activeCell="C31" sqref="C31"/>
    </sheetView>
  </sheetViews>
  <sheetFormatPr defaultColWidth="9.00390625" defaultRowHeight="12.75"/>
  <sheetData>
    <row r="3" spans="1:17" ht="12.75">
      <c r="A3" s="69" t="s">
        <v>70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58" t="s">
        <v>15</v>
      </c>
      <c r="B4" s="59"/>
      <c r="C4" s="60"/>
      <c r="D4" s="58"/>
      <c r="E4" s="59"/>
      <c r="F4" s="59"/>
      <c r="G4" s="59"/>
      <c r="H4" s="59"/>
      <c r="I4" s="59"/>
      <c r="J4" s="59"/>
      <c r="K4" s="59"/>
      <c r="L4" s="59"/>
      <c r="M4" s="60"/>
      <c r="N4" s="3" t="s">
        <v>16</v>
      </c>
      <c r="O4" s="3" t="s">
        <v>17</v>
      </c>
      <c r="P4" s="64" t="s">
        <v>20</v>
      </c>
      <c r="Q4" s="65"/>
    </row>
    <row r="5" spans="1:17" ht="49.5" customHeight="1">
      <c r="A5" s="66" t="s">
        <v>6</v>
      </c>
      <c r="B5" s="67"/>
      <c r="C5" s="68"/>
      <c r="D5" s="61" t="s">
        <v>64</v>
      </c>
      <c r="E5" s="62"/>
      <c r="F5" s="62"/>
      <c r="G5" s="62"/>
      <c r="H5" s="62"/>
      <c r="I5" s="62"/>
      <c r="J5" s="62"/>
      <c r="K5" s="62"/>
      <c r="L5" s="62"/>
      <c r="M5" s="63"/>
      <c r="N5" s="38" t="s">
        <v>65</v>
      </c>
      <c r="O5" s="39">
        <v>2.3</v>
      </c>
      <c r="P5" s="73"/>
      <c r="Q5" s="74"/>
    </row>
    <row r="6" spans="1:17" ht="12.75">
      <c r="A6" s="37" t="s">
        <v>18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 t="s">
        <v>19</v>
      </c>
      <c r="Q6" s="37">
        <v>7.494</v>
      </c>
    </row>
    <row r="7" spans="1:17" ht="39" customHeight="1">
      <c r="A7" s="66" t="s">
        <v>7</v>
      </c>
      <c r="B7" s="67"/>
      <c r="C7" s="68"/>
      <c r="D7" s="61" t="s">
        <v>21</v>
      </c>
      <c r="E7" s="62"/>
      <c r="F7" s="62"/>
      <c r="G7" s="62"/>
      <c r="H7" s="62"/>
      <c r="I7" s="62"/>
      <c r="J7" s="62"/>
      <c r="K7" s="62"/>
      <c r="L7" s="62"/>
      <c r="M7" s="63"/>
      <c r="N7" s="38" t="s">
        <v>69</v>
      </c>
      <c r="O7" s="39">
        <v>0.01</v>
      </c>
      <c r="P7" s="73" t="s">
        <v>75</v>
      </c>
      <c r="Q7" s="74"/>
    </row>
    <row r="8" spans="1:17" ht="39" customHeight="1">
      <c r="A8" s="66"/>
      <c r="B8" s="67"/>
      <c r="C8" s="68"/>
      <c r="D8" s="61" t="s">
        <v>67</v>
      </c>
      <c r="E8" s="62"/>
      <c r="F8" s="62"/>
      <c r="G8" s="62"/>
      <c r="H8" s="62"/>
      <c r="I8" s="62"/>
      <c r="J8" s="62"/>
      <c r="K8" s="62"/>
      <c r="L8" s="62"/>
      <c r="M8" s="63"/>
      <c r="N8" s="38" t="s">
        <v>68</v>
      </c>
      <c r="O8" s="39">
        <v>1</v>
      </c>
      <c r="P8" s="73"/>
      <c r="Q8" s="74"/>
    </row>
    <row r="9" spans="1:17" ht="12.75">
      <c r="A9" s="41" t="s">
        <v>18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 t="s">
        <v>19</v>
      </c>
      <c r="Q9" s="56">
        <v>2.62</v>
      </c>
    </row>
    <row r="10" spans="1:17" ht="26.25" customHeight="1">
      <c r="A10" s="66" t="s">
        <v>7</v>
      </c>
      <c r="B10" s="67"/>
      <c r="C10" s="68"/>
      <c r="D10" s="61" t="s">
        <v>66</v>
      </c>
      <c r="E10" s="62"/>
      <c r="F10" s="62"/>
      <c r="G10" s="62"/>
      <c r="H10" s="62"/>
      <c r="I10" s="62"/>
      <c r="J10" s="62"/>
      <c r="K10" s="62"/>
      <c r="L10" s="62"/>
      <c r="M10" s="63"/>
      <c r="N10" s="38" t="s">
        <v>65</v>
      </c>
      <c r="O10" s="39">
        <v>0.012</v>
      </c>
      <c r="P10" s="73" t="s">
        <v>76</v>
      </c>
      <c r="Q10" s="74"/>
    </row>
    <row r="11" spans="1:17" ht="38.25">
      <c r="A11" s="66"/>
      <c r="B11" s="67"/>
      <c r="C11" s="68"/>
      <c r="D11" s="61" t="s">
        <v>77</v>
      </c>
      <c r="E11" s="62"/>
      <c r="F11" s="62"/>
      <c r="G11" s="62"/>
      <c r="H11" s="62"/>
      <c r="I11" s="62"/>
      <c r="J11" s="62"/>
      <c r="K11" s="62"/>
      <c r="L11" s="62"/>
      <c r="M11" s="63"/>
      <c r="N11" s="38" t="s">
        <v>79</v>
      </c>
      <c r="O11" s="39">
        <v>0.01</v>
      </c>
      <c r="P11" s="73"/>
      <c r="Q11" s="74"/>
    </row>
    <row r="12" spans="1:17" ht="12.75">
      <c r="A12" s="66"/>
      <c r="B12" s="67"/>
      <c r="C12" s="68"/>
      <c r="D12" s="61" t="s">
        <v>78</v>
      </c>
      <c r="E12" s="62"/>
      <c r="F12" s="62"/>
      <c r="G12" s="62"/>
      <c r="H12" s="62"/>
      <c r="I12" s="62"/>
      <c r="J12" s="62"/>
      <c r="K12" s="62"/>
      <c r="L12" s="62"/>
      <c r="M12" s="63"/>
      <c r="N12" s="38" t="s">
        <v>80</v>
      </c>
      <c r="O12" s="39">
        <v>1</v>
      </c>
      <c r="P12" s="73"/>
      <c r="Q12" s="74"/>
    </row>
    <row r="13" spans="1:17" ht="12.75">
      <c r="A13" s="41" t="s">
        <v>18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 t="s">
        <v>19</v>
      </c>
      <c r="Q13" s="56">
        <v>4.022</v>
      </c>
    </row>
    <row r="19" spans="6:15" ht="12.75">
      <c r="F19" s="24" t="s">
        <v>51</v>
      </c>
      <c r="G19" s="24"/>
      <c r="H19" s="24"/>
      <c r="I19" s="24"/>
      <c r="J19" s="24"/>
      <c r="K19" s="24"/>
      <c r="L19" s="24"/>
      <c r="M19" s="24"/>
      <c r="N19" s="24"/>
      <c r="O19" s="24"/>
    </row>
    <row r="20" spans="6:15" ht="12.75"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6:15" ht="12.75"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6:15" ht="12.75">
      <c r="F22" s="24" t="s">
        <v>52</v>
      </c>
      <c r="G22" s="24" t="s">
        <v>53</v>
      </c>
      <c r="H22" s="24"/>
      <c r="I22" s="24"/>
      <c r="J22" s="24"/>
      <c r="K22" s="24"/>
      <c r="L22" s="24"/>
      <c r="M22" s="24"/>
      <c r="N22" s="24"/>
      <c r="O22" s="24"/>
    </row>
    <row r="23" spans="6:15" ht="12.75"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6:15" ht="12.75">
      <c r="F24" s="24"/>
      <c r="G24" s="24"/>
      <c r="H24" s="24"/>
      <c r="I24" s="24"/>
      <c r="J24" s="24"/>
      <c r="K24" s="24"/>
      <c r="L24" s="24"/>
      <c r="M24" s="24"/>
      <c r="N24" s="24"/>
      <c r="O24" s="24"/>
    </row>
  </sheetData>
  <sheetProtection/>
  <mergeCells count="22">
    <mergeCell ref="A7:C7"/>
    <mergeCell ref="D7:M7"/>
    <mergeCell ref="P7:Q7"/>
    <mergeCell ref="A8:C8"/>
    <mergeCell ref="D8:M8"/>
    <mergeCell ref="P8:Q8"/>
    <mergeCell ref="A3:Q3"/>
    <mergeCell ref="A4:C4"/>
    <mergeCell ref="D4:M4"/>
    <mergeCell ref="P4:Q4"/>
    <mergeCell ref="A5:C5"/>
    <mergeCell ref="D5:M5"/>
    <mergeCell ref="P5:Q5"/>
    <mergeCell ref="A12:C12"/>
    <mergeCell ref="D12:M12"/>
    <mergeCell ref="P12:Q12"/>
    <mergeCell ref="A10:C10"/>
    <mergeCell ref="D10:M10"/>
    <mergeCell ref="P10:Q10"/>
    <mergeCell ref="A11:C11"/>
    <mergeCell ref="D11:M11"/>
    <mergeCell ref="P11:Q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2023-02-14T07:30:23Z</cp:lastPrinted>
  <dcterms:created xsi:type="dcterms:W3CDTF">2007-02-04T12:22:59Z</dcterms:created>
  <dcterms:modified xsi:type="dcterms:W3CDTF">2024-02-13T07:25:23Z</dcterms:modified>
  <cp:category/>
  <cp:version/>
  <cp:contentType/>
  <cp:contentStatus/>
</cp:coreProperties>
</file>