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25" windowWidth="12225" windowHeight="3975" activeTab="0"/>
  </bookViews>
  <sheets>
    <sheet name="2023" sheetId="1" r:id="rId1"/>
    <sheet name="работы 2023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User</author>
    <author>Елена</author>
  </authors>
  <commentList>
    <comment ref="N1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1000-ремонт дверного доводчика 2п</t>
        </r>
      </text>
    </comment>
    <comment ref="N1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11421,6-покос</t>
        </r>
      </text>
    </comment>
    <comment ref="J18" authorId="1">
      <text>
        <r>
          <rPr>
            <b/>
            <sz val="9"/>
            <rFont val="Tahoma"/>
            <family val="2"/>
          </rPr>
          <t>Елена:</t>
        </r>
        <r>
          <rPr>
            <sz val="9"/>
            <rFont val="Tahoma"/>
            <family val="2"/>
          </rPr>
          <t xml:space="preserve">
2125,84-компенсация при расчете 31.05</t>
        </r>
      </text>
    </comment>
    <comment ref="N2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336-эл.лампочки
13583,62-дезинсекция</t>
        </r>
      </text>
    </comment>
    <comment ref="N2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500-эл.лампочки</t>
        </r>
      </text>
    </comment>
    <comment ref="N25" authorId="1">
      <text>
        <r>
          <rPr>
            <b/>
            <sz val="9"/>
            <rFont val="Tahoma"/>
            <family val="2"/>
          </rPr>
          <t>Елена:</t>
        </r>
        <r>
          <rPr>
            <sz val="9"/>
            <rFont val="Tahoma"/>
            <family val="2"/>
          </rPr>
          <t xml:space="preserve">
3855,55-технич.обслуживание и ремонт внутридом.газового оборуд.
4500-замена дверного доводчика, ремонт под.двери</t>
        </r>
      </text>
    </comment>
    <comment ref="G24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5477-компенсация при расчете</t>
        </r>
      </text>
    </comment>
  </commentList>
</comments>
</file>

<file path=xl/sharedStrings.xml><?xml version="1.0" encoding="utf-8"?>
<sst xmlns="http://schemas.openxmlformats.org/spreadsheetml/2006/main" count="249" uniqueCount="116">
  <si>
    <t>Содержание</t>
  </si>
  <si>
    <t>февраль</t>
  </si>
  <si>
    <t>март</t>
  </si>
  <si>
    <t>апрель</t>
  </si>
  <si>
    <t>ремонт</t>
  </si>
  <si>
    <t>итого</t>
  </si>
  <si>
    <t>май</t>
  </si>
  <si>
    <t>июнь</t>
  </si>
  <si>
    <t>Месяц</t>
  </si>
  <si>
    <t>кол-во</t>
  </si>
  <si>
    <t>ИТОГО</t>
  </si>
  <si>
    <t>январь</t>
  </si>
  <si>
    <t>Смена ламп: накаливания</t>
  </si>
  <si>
    <t>июль</t>
  </si>
  <si>
    <t>Ремонт отдельными местами рулонного покрытия с промазкой: битумными составами с заменой 1 слоя</t>
  </si>
  <si>
    <t>август</t>
  </si>
  <si>
    <t>100 сгонов</t>
  </si>
  <si>
    <t>сентябрь</t>
  </si>
  <si>
    <t>октябрь</t>
  </si>
  <si>
    <t>Разборка трубопроводов из водогазопроводных труб диаметром: до 32 мм</t>
  </si>
  <si>
    <t>Смена сгонов у трубопроводов диаметром: до 20 мм</t>
  </si>
  <si>
    <t>ноябрь</t>
  </si>
  <si>
    <t>декабрь</t>
  </si>
  <si>
    <t>х/в</t>
  </si>
  <si>
    <t>Прокладка трубопроводов водоснабжения из напорных полиэтиленовых труб низкого давления среднего типа наружным диаметром: 32 мм</t>
  </si>
  <si>
    <t>дезинсекция</t>
  </si>
  <si>
    <t>Место провед-я работ</t>
  </si>
  <si>
    <t>тыс.руб.</t>
  </si>
  <si>
    <t>ед.изм.</t>
  </si>
  <si>
    <t>ИТОГО:</t>
  </si>
  <si>
    <t>1 врезка</t>
  </si>
  <si>
    <t>долг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</si>
  <si>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</si>
  <si>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</si>
  <si>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</si>
  <si>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</si>
  <si>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</si>
  <si>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</si>
  <si>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</si>
  <si>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</si>
  <si>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</si>
  <si>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>работы по содержанию помещений, входящих в состав общего имущества, уборка подъездов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</si>
  <si>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</si>
  <si>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</si>
  <si>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</si>
  <si>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</si>
  <si>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</si>
  <si>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</si>
  <si>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</si>
  <si>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</si>
  <si>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</si>
  <si>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</si>
  <si>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</si>
  <si>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</si>
  <si>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</si>
  <si>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</si>
  <si>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</si>
  <si>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</si>
  <si>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</si>
  <si>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</si>
  <si>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покос</t>
  </si>
  <si>
    <t>Генеральный директор ООО " Георгиевск-ЖЭУ"_________________________      Никишина И.М.</t>
  </si>
  <si>
    <t>Принял:</t>
  </si>
  <si>
    <t>___________________________________</t>
  </si>
  <si>
    <t>начислено</t>
  </si>
  <si>
    <t xml:space="preserve"> управле-ние</t>
  </si>
  <si>
    <t>оплата коммунальных ресурсов на содержание ОДИ</t>
  </si>
  <si>
    <t>1 полугодие</t>
  </si>
  <si>
    <t>Вымпелком</t>
  </si>
  <si>
    <t>услуги сторонних организаций, разовые работы</t>
  </si>
  <si>
    <t>эл-во</t>
  </si>
  <si>
    <t>г/в</t>
  </si>
  <si>
    <t>Установка вентилей, задвижек, затворов, клапанов обратных, кранов проходных на трубопроводах из стальных труб диаметром: до 20 мм</t>
  </si>
  <si>
    <t>1 шт.</t>
  </si>
  <si>
    <t>Установка полиэтиленовых фасонных частей: отводов, колен, патрубков, переходов,компенсаторов,ревизий,п/отводов</t>
  </si>
  <si>
    <t>Прокладка трубопроводов канализации из полиэтиленовых труб высокой плотности диаметром: 50 мм</t>
  </si>
  <si>
    <t>Работы по уборке придомовой территории</t>
  </si>
  <si>
    <t>общехозяйственные расходы</t>
  </si>
  <si>
    <t>100 шт.</t>
  </si>
  <si>
    <t>Гидравлическое испытание трубопроводов систем отопления, водопровода и горячего водоснабжения диаметром: до 50 мм</t>
  </si>
  <si>
    <t>100 м трубопровода</t>
  </si>
  <si>
    <t>100 м трубопровода с фасонными частями</t>
  </si>
  <si>
    <t>10 фасонных частей</t>
  </si>
  <si>
    <t>Прокладка трубопроводов водоснабжения из напорных полиэтиленовых труб низкого давления среднего типа наружным диаметром: 20 мм</t>
  </si>
  <si>
    <t>Разборка трубопроводов из  канализационных труб диаметром: 50 мм</t>
  </si>
  <si>
    <t>4 подъезд</t>
  </si>
  <si>
    <t>100 м2 покрытия</t>
  </si>
  <si>
    <t>Врезка в действующие внутренние сети трубопроводов отопления и водоснабжения диаметром: 15 мм</t>
  </si>
  <si>
    <t>Пробивка отверстий в кирпичных стенах для  труб вручную при толщине стен: в 2 кирпича</t>
  </si>
  <si>
    <t>шт.</t>
  </si>
  <si>
    <t>100 отверстий</t>
  </si>
  <si>
    <t>Труба соединительная(гибо)25мм</t>
  </si>
  <si>
    <t>Перечень выполненных работ по сметам за 2023 год по дому Быкова 83/1</t>
  </si>
  <si>
    <t>Информация о доходах и расходах по дому __Быкова 83/1__на 2023год.</t>
  </si>
  <si>
    <t>кв.67-70 (стояк г/в)</t>
  </si>
  <si>
    <t>кв.33(входной вентель х/в)</t>
  </si>
  <si>
    <t>кв.30(канализация флюгарка)</t>
  </si>
  <si>
    <t>ремонт дверного доводчика 2п</t>
  </si>
  <si>
    <t xml:space="preserve"> кв.77( стояк г/в , обвязка полотенцесушителя)</t>
  </si>
  <si>
    <t>узел отопления</t>
  </si>
  <si>
    <t>8 подъезд подвал стояк г/в</t>
  </si>
  <si>
    <t>кв.15,14</t>
  </si>
  <si>
    <t xml:space="preserve"> 7 под.г/в</t>
  </si>
  <si>
    <t>кв.95-98 (стояк г/в)</t>
  </si>
  <si>
    <t xml:space="preserve"> кв.52 (стояк г/в)</t>
  </si>
  <si>
    <t xml:space="preserve"> кв.39(стояк г/в)</t>
  </si>
  <si>
    <t>эл.лампочки</t>
  </si>
  <si>
    <t xml:space="preserve"> установка зонтика на канализ(.кровля)</t>
  </si>
  <si>
    <t>Установка полиэтиленовых фасонных частей: муфта ,зонтик</t>
  </si>
  <si>
    <t>кв.114(ремонт стояка)</t>
  </si>
  <si>
    <t>2 под.ремонт стояка г/в</t>
  </si>
  <si>
    <t>Установка полиэтиленовых фасонных частей: отводы,сгоны,углы</t>
  </si>
  <si>
    <t>подвал кран на стояке отопления</t>
  </si>
  <si>
    <t>кв.120(смена входных вентелей на х/в и г/в)</t>
  </si>
  <si>
    <t>технич.обслуживание и ремонт внутридом.газового оборуд.</t>
  </si>
  <si>
    <t>замена дверного доводчика, ремонт под.двери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</si>
</sst>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.000_р_._-;\-* #,##0.000_р_._-;_-* &quot;-&quot;??_р_._-;_-@_-"/>
    <numFmt numFmtId="180" formatCode="0.000"/>
    <numFmt numFmtId="181" formatCode="_-* #,##0.0000_р_._-;\-* #,##0.0000_р_._-;_-* &quot;-&quot;??_р_._-;_-@_-"/>
    <numFmt numFmtId="182" formatCode="_-* #,##0.00000_р_._-;\-* #,##0.00000_р_._-;_-* &quot;-&quot;??_р_._-;_-@_-"/>
    <numFmt numFmtId="183" formatCode="_-* #,##0.000_р_._-;\-* #,##0.000_р_._-;_-* &quot;-&quot;???_р_._-;_-@_-"/>
    <numFmt numFmtId="184" formatCode="_-* #,##0.0_р_._-;\-* #,##0.0_р_._-;_-* &quot;-&quot;??_р_._-;_-@_-"/>
    <numFmt numFmtId="185" formatCode="_-* #,##0_р_._-;\-* #,##0_р_._-;_-* &quot;-&quot;??_р_._-;_-@_-"/>
    <numFmt numFmtId="186" formatCode="#,##0.000_р_."/>
    <numFmt numFmtId="187" formatCode="#,##0.00&quot;р.&quot;"/>
    <numFmt numFmtId="188" formatCode="#,##0&quot;р.&quot;"/>
    <numFmt numFmtId="189" formatCode="#,##0.0_р_."/>
    <numFmt numFmtId="190" formatCode="#,##0_р_."/>
    <numFmt numFmtId="191" formatCode="0.0000"/>
    <numFmt numFmtId="192" formatCode="0.0"/>
  </numFmts>
  <fonts count="55">
    <font>
      <sz val="10"/>
      <name val="Arial Cyr"/>
      <family val="0"/>
    </font>
    <font>
      <sz val="8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8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2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69A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EA977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35">
    <xf numFmtId="0" fontId="0" fillId="0" borderId="0" xfId="0" applyAlignment="1">
      <alignment/>
    </xf>
    <xf numFmtId="2" fontId="0" fillId="0" borderId="0" xfId="0" applyNumberFormat="1" applyAlignment="1">
      <alignment/>
    </xf>
    <xf numFmtId="174" fontId="1" fillId="0" borderId="0" xfId="0" applyNumberFormat="1" applyFont="1" applyFill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5" fillId="33" borderId="0" xfId="0" applyFont="1" applyFill="1" applyAlignment="1">
      <alignment/>
    </xf>
    <xf numFmtId="0" fontId="5" fillId="34" borderId="0" xfId="0" applyFont="1" applyFill="1" applyAlignment="1">
      <alignment/>
    </xf>
    <xf numFmtId="180" fontId="5" fillId="34" borderId="0" xfId="0" applyNumberFormat="1" applyFont="1" applyFill="1" applyAlignment="1">
      <alignment/>
    </xf>
    <xf numFmtId="0" fontId="0" fillId="35" borderId="11" xfId="0" applyFont="1" applyFill="1" applyBorder="1" applyAlignment="1">
      <alignment/>
    </xf>
    <xf numFmtId="0" fontId="0" fillId="35" borderId="11" xfId="0" applyFont="1" applyFill="1" applyBorder="1" applyAlignment="1">
      <alignment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4" fillId="35" borderId="11" xfId="0" applyNumberFormat="1" applyFont="1" applyFill="1" applyBorder="1" applyAlignment="1">
      <alignment/>
    </xf>
    <xf numFmtId="174" fontId="7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8" borderId="0" xfId="0" applyFont="1" applyFill="1" applyAlignment="1">
      <alignment/>
    </xf>
    <xf numFmtId="174" fontId="6" fillId="36" borderId="10" xfId="0" applyNumberFormat="1" applyFont="1" applyFill="1" applyBorder="1" applyAlignment="1">
      <alignment/>
    </xf>
    <xf numFmtId="174" fontId="6" fillId="7" borderId="10" xfId="0" applyNumberFormat="1" applyFont="1" applyFill="1" applyBorder="1" applyAlignment="1">
      <alignment/>
    </xf>
    <xf numFmtId="4" fontId="6" fillId="35" borderId="10" xfId="0" applyNumberFormat="1" applyFont="1" applyFill="1" applyBorder="1" applyAlignment="1">
      <alignment/>
    </xf>
    <xf numFmtId="174" fontId="0" fillId="0" borderId="0" xfId="0" applyNumberFormat="1" applyAlignment="1">
      <alignment/>
    </xf>
    <xf numFmtId="2" fontId="1" fillId="0" borderId="13" xfId="0" applyNumberFormat="1" applyFont="1" applyBorder="1" applyAlignment="1">
      <alignment vertical="top" textRotation="90" wrapText="1"/>
    </xf>
    <xf numFmtId="4" fontId="8" fillId="35" borderId="10" xfId="0" applyNumberFormat="1" applyFont="1" applyFill="1" applyBorder="1" applyAlignment="1">
      <alignment horizontal="center"/>
    </xf>
    <xf numFmtId="2" fontId="4" fillId="0" borderId="13" xfId="0" applyNumberFormat="1" applyFont="1" applyBorder="1" applyAlignment="1">
      <alignment horizontal="center" vertical="top" wrapText="1"/>
    </xf>
    <xf numFmtId="2" fontId="1" fillId="7" borderId="13" xfId="0" applyNumberFormat="1" applyFont="1" applyFill="1" applyBorder="1" applyAlignment="1">
      <alignment horizontal="center" vertical="top" wrapText="1"/>
    </xf>
    <xf numFmtId="2" fontId="1" fillId="13" borderId="14" xfId="0" applyNumberFormat="1" applyFont="1" applyFill="1" applyBorder="1" applyAlignment="1">
      <alignment horizontal="center" vertical="top" wrapText="1"/>
    </xf>
    <xf numFmtId="2" fontId="1" fillId="13" borderId="15" xfId="0" applyNumberFormat="1" applyFont="1" applyFill="1" applyBorder="1" applyAlignment="1">
      <alignment horizontal="center" vertical="top" wrapText="1"/>
    </xf>
    <xf numFmtId="2" fontId="1" fillId="13" borderId="16" xfId="0" applyNumberFormat="1" applyFont="1" applyFill="1" applyBorder="1" applyAlignment="1">
      <alignment horizontal="center" vertical="top" wrapText="1"/>
    </xf>
    <xf numFmtId="0" fontId="0" fillId="35" borderId="10" xfId="0" applyFont="1" applyFill="1" applyBorder="1" applyAlignment="1">
      <alignment horizontal="center" wrapText="1"/>
    </xf>
    <xf numFmtId="0" fontId="1" fillId="37" borderId="16" xfId="0" applyFont="1" applyFill="1" applyBorder="1" applyAlignment="1">
      <alignment horizontal="center" wrapText="1"/>
    </xf>
    <xf numFmtId="4" fontId="1" fillId="9" borderId="10" xfId="0" applyNumberFormat="1" applyFont="1" applyFill="1" applyBorder="1" applyAlignment="1">
      <alignment/>
    </xf>
    <xf numFmtId="17" fontId="8" fillId="38" borderId="10" xfId="0" applyNumberFormat="1" applyFont="1" applyFill="1" applyBorder="1" applyAlignment="1">
      <alignment horizontal="left"/>
    </xf>
    <xf numFmtId="174" fontId="6" fillId="37" borderId="10" xfId="0" applyNumberFormat="1" applyFont="1" applyFill="1" applyBorder="1" applyAlignment="1">
      <alignment/>
    </xf>
    <xf numFmtId="174" fontId="1" fillId="9" borderId="10" xfId="0" applyNumberFormat="1" applyFont="1" applyFill="1" applyBorder="1" applyAlignment="1">
      <alignment/>
    </xf>
    <xf numFmtId="174" fontId="1" fillId="13" borderId="10" xfId="0" applyNumberFormat="1" applyFont="1" applyFill="1" applyBorder="1" applyAlignment="1">
      <alignment/>
    </xf>
    <xf numFmtId="174" fontId="1" fillId="13" borderId="13" xfId="0" applyNumberFormat="1" applyFont="1" applyFill="1" applyBorder="1" applyAlignment="1">
      <alignment/>
    </xf>
    <xf numFmtId="4" fontId="1" fillId="13" borderId="10" xfId="0" applyNumberFormat="1" applyFont="1" applyFill="1" applyBorder="1" applyAlignment="1">
      <alignment/>
    </xf>
    <xf numFmtId="17" fontId="8" fillId="12" borderId="10" xfId="0" applyNumberFormat="1" applyFont="1" applyFill="1" applyBorder="1" applyAlignment="1">
      <alignment horizontal="left" wrapText="1"/>
    </xf>
    <xf numFmtId="174" fontId="1" fillId="9" borderId="10" xfId="0" applyNumberFormat="1" applyFont="1" applyFill="1" applyBorder="1" applyAlignment="1">
      <alignment/>
    </xf>
    <xf numFmtId="0" fontId="8" fillId="36" borderId="10" xfId="0" applyFont="1" applyFill="1" applyBorder="1" applyAlignment="1">
      <alignment/>
    </xf>
    <xf numFmtId="174" fontId="1" fillId="36" borderId="10" xfId="0" applyNumberFormat="1" applyFont="1" applyFill="1" applyBorder="1" applyAlignment="1">
      <alignment/>
    </xf>
    <xf numFmtId="4" fontId="4" fillId="36" borderId="10" xfId="0" applyNumberFormat="1" applyFont="1" applyFill="1" applyBorder="1" applyAlignment="1">
      <alignment/>
    </xf>
    <xf numFmtId="180" fontId="5" fillId="8" borderId="0" xfId="0" applyNumberFormat="1" applyFont="1" applyFill="1" applyAlignment="1">
      <alignment/>
    </xf>
    <xf numFmtId="0" fontId="5" fillId="39" borderId="0" xfId="0" applyFont="1" applyFill="1" applyAlignment="1">
      <alignment/>
    </xf>
    <xf numFmtId="0" fontId="5" fillId="40" borderId="0" xfId="0" applyFont="1" applyFill="1" applyAlignment="1">
      <alignment/>
    </xf>
    <xf numFmtId="0" fontId="5" fillId="41" borderId="0" xfId="0" applyFont="1" applyFill="1" applyAlignment="1">
      <alignment/>
    </xf>
    <xf numFmtId="0" fontId="5" fillId="12" borderId="0" xfId="0" applyFont="1" applyFill="1" applyAlignment="1">
      <alignment/>
    </xf>
    <xf numFmtId="174" fontId="1" fillId="0" borderId="0" xfId="0" applyNumberFormat="1" applyFont="1" applyAlignment="1">
      <alignment/>
    </xf>
    <xf numFmtId="0" fontId="10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2" fontId="0" fillId="32" borderId="0" xfId="0" applyNumberFormat="1" applyFill="1" applyAlignment="1">
      <alignment/>
    </xf>
    <xf numFmtId="4" fontId="1" fillId="0" borderId="0" xfId="0" applyNumberFormat="1" applyFont="1" applyAlignment="1">
      <alignment/>
    </xf>
    <xf numFmtId="0" fontId="5" fillId="42" borderId="0" xfId="0" applyFont="1" applyFill="1" applyAlignment="1">
      <alignment/>
    </xf>
    <xf numFmtId="0" fontId="53" fillId="0" borderId="0" xfId="0" applyFont="1" applyFill="1" applyAlignment="1">
      <alignment/>
    </xf>
    <xf numFmtId="0" fontId="12" fillId="36" borderId="17" xfId="0" applyNumberFormat="1" applyFont="1" applyFill="1" applyBorder="1" applyAlignment="1">
      <alignment wrapText="1"/>
    </xf>
    <xf numFmtId="2" fontId="8" fillId="36" borderId="14" xfId="0" applyNumberFormat="1" applyFont="1" applyFill="1" applyBorder="1" applyAlignment="1">
      <alignment vertical="top"/>
    </xf>
    <xf numFmtId="2" fontId="8" fillId="36" borderId="16" xfId="0" applyNumberFormat="1" applyFont="1" applyFill="1" applyBorder="1" applyAlignment="1">
      <alignment vertical="top"/>
    </xf>
    <xf numFmtId="4" fontId="8" fillId="36" borderId="10" xfId="0" applyNumberFormat="1" applyFont="1" applyFill="1" applyBorder="1" applyAlignment="1">
      <alignment horizontal="center"/>
    </xf>
    <xf numFmtId="2" fontId="4" fillId="36" borderId="13" xfId="0" applyNumberFormat="1" applyFont="1" applyFill="1" applyBorder="1" applyAlignment="1">
      <alignment horizontal="center" vertical="top" wrapText="1"/>
    </xf>
    <xf numFmtId="2" fontId="1" fillId="36" borderId="10" xfId="0" applyNumberFormat="1" applyFont="1" applyFill="1" applyBorder="1" applyAlignment="1">
      <alignment horizontal="right" vertical="top" wrapText="1"/>
    </xf>
    <xf numFmtId="2" fontId="4" fillId="36" borderId="10" xfId="0" applyNumberFormat="1" applyFont="1" applyFill="1" applyBorder="1" applyAlignment="1">
      <alignment vertical="top" wrapText="1"/>
    </xf>
    <xf numFmtId="0" fontId="53" fillId="0" borderId="0" xfId="0" applyFont="1" applyAlignment="1">
      <alignment/>
    </xf>
    <xf numFmtId="174" fontId="53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2" fontId="0" fillId="13" borderId="17" xfId="0" applyNumberFormat="1" applyFont="1" applyFill="1" applyBorder="1" applyAlignment="1">
      <alignment horizontal="center" vertical="top" wrapText="1"/>
    </xf>
    <xf numFmtId="180" fontId="5" fillId="12" borderId="0" xfId="0" applyNumberFormat="1" applyFont="1" applyFill="1" applyAlignment="1">
      <alignment/>
    </xf>
    <xf numFmtId="2" fontId="4" fillId="0" borderId="12" xfId="0" applyNumberFormat="1" applyFont="1" applyBorder="1" applyAlignment="1">
      <alignment horizontal="left" textRotation="90" wrapText="1"/>
    </xf>
    <xf numFmtId="2" fontId="4" fillId="0" borderId="18" xfId="0" applyNumberFormat="1" applyFont="1" applyBorder="1" applyAlignment="1">
      <alignment horizontal="left" textRotation="90" wrapText="1"/>
    </xf>
    <xf numFmtId="2" fontId="4" fillId="0" borderId="13" xfId="0" applyNumberFormat="1" applyFont="1" applyBorder="1" applyAlignment="1">
      <alignment horizontal="left" textRotation="90" wrapText="1"/>
    </xf>
    <xf numFmtId="2" fontId="7" fillId="0" borderId="12" xfId="0" applyNumberFormat="1" applyFont="1" applyBorder="1" applyAlignment="1">
      <alignment horizontal="center" wrapText="1"/>
    </xf>
    <xf numFmtId="2" fontId="7" fillId="0" borderId="18" xfId="0" applyNumberFormat="1" applyFont="1" applyBorder="1" applyAlignment="1">
      <alignment horizontal="center" wrapText="1"/>
    </xf>
    <xf numFmtId="2" fontId="7" fillId="0" borderId="13" xfId="0" applyNumberFormat="1" applyFont="1" applyBorder="1" applyAlignment="1">
      <alignment horizontal="center" wrapText="1"/>
    </xf>
    <xf numFmtId="2" fontId="8" fillId="0" borderId="12" xfId="0" applyNumberFormat="1" applyFont="1" applyBorder="1" applyAlignment="1">
      <alignment horizontal="center" vertical="top" wrapText="1"/>
    </xf>
    <xf numFmtId="2" fontId="8" fillId="0" borderId="13" xfId="0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1" fillId="0" borderId="13" xfId="0" applyNumberFormat="1" applyFont="1" applyBorder="1" applyAlignment="1">
      <alignment horizontal="left" vertical="top" textRotation="90" wrapText="1"/>
    </xf>
    <xf numFmtId="2" fontId="1" fillId="0" borderId="17" xfId="0" applyNumberFormat="1" applyFont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0" fontId="54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2" fontId="8" fillId="0" borderId="16" xfId="0" applyNumberFormat="1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left" wrapText="1"/>
    </xf>
    <xf numFmtId="2" fontId="4" fillId="0" borderId="21" xfId="0" applyNumberFormat="1" applyFont="1" applyBorder="1" applyAlignment="1">
      <alignment horizontal="left" wrapText="1"/>
    </xf>
    <xf numFmtId="2" fontId="4" fillId="0" borderId="22" xfId="0" applyNumberFormat="1" applyFont="1" applyBorder="1" applyAlignment="1">
      <alignment horizontal="left" wrapText="1"/>
    </xf>
    <xf numFmtId="2" fontId="4" fillId="0" borderId="23" xfId="0" applyNumberFormat="1" applyFont="1" applyBorder="1" applyAlignment="1">
      <alignment horizontal="left" wrapText="1"/>
    </xf>
    <xf numFmtId="0" fontId="0" fillId="0" borderId="17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" fontId="1" fillId="0" borderId="14" xfId="0" applyNumberFormat="1" applyFont="1" applyBorder="1" applyAlignment="1">
      <alignment horizontal="center" vertical="top" wrapText="1"/>
    </xf>
    <xf numFmtId="2" fontId="8" fillId="0" borderId="12" xfId="0" applyNumberFormat="1" applyFont="1" applyBorder="1" applyAlignment="1">
      <alignment horizontal="center" wrapText="1"/>
    </xf>
    <xf numFmtId="2" fontId="8" fillId="0" borderId="13" xfId="0" applyNumberFormat="1" applyFont="1" applyBorder="1" applyAlignment="1">
      <alignment horizontal="center" wrapText="1"/>
    </xf>
    <xf numFmtId="2" fontId="4" fillId="0" borderId="17" xfId="0" applyNumberFormat="1" applyFont="1" applyBorder="1" applyAlignment="1">
      <alignment horizontal="center" vertical="top" wrapText="1"/>
    </xf>
    <xf numFmtId="2" fontId="4" fillId="0" borderId="16" xfId="0" applyNumberFormat="1" applyFont="1" applyBorder="1" applyAlignment="1">
      <alignment horizontal="center" vertical="top" wrapText="1"/>
    </xf>
    <xf numFmtId="0" fontId="0" fillId="7" borderId="17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 horizontal="center" wrapText="1"/>
    </xf>
    <xf numFmtId="0" fontId="0" fillId="7" borderId="16" xfId="0" applyFont="1" applyFill="1" applyBorder="1" applyAlignment="1">
      <alignment horizontal="center" wrapText="1"/>
    </xf>
    <xf numFmtId="0" fontId="5" fillId="35" borderId="14" xfId="0" applyFont="1" applyFill="1" applyBorder="1" applyAlignment="1">
      <alignment horizontal="center" wrapText="1"/>
    </xf>
    <xf numFmtId="0" fontId="5" fillId="35" borderId="16" xfId="0" applyFont="1" applyFill="1" applyBorder="1" applyAlignment="1">
      <alignment horizontal="center" wrapText="1"/>
    </xf>
    <xf numFmtId="2" fontId="0" fillId="13" borderId="17" xfId="0" applyNumberFormat="1" applyFont="1" applyFill="1" applyBorder="1" applyAlignment="1">
      <alignment horizontal="center" vertical="top" wrapText="1"/>
    </xf>
    <xf numFmtId="2" fontId="0" fillId="13" borderId="14" xfId="0" applyNumberFormat="1" applyFont="1" applyFill="1" applyBorder="1" applyAlignment="1">
      <alignment horizontal="center" vertical="top" wrapText="1"/>
    </xf>
    <xf numFmtId="2" fontId="0" fillId="13" borderId="16" xfId="0" applyNumberFormat="1" applyFont="1" applyFill="1" applyBorder="1" applyAlignment="1">
      <alignment horizontal="center" vertical="top" wrapText="1"/>
    </xf>
    <xf numFmtId="0" fontId="1" fillId="35" borderId="14" xfId="0" applyFont="1" applyFill="1" applyBorder="1" applyAlignment="1">
      <alignment horizontal="center" wrapText="1"/>
    </xf>
    <xf numFmtId="0" fontId="1" fillId="35" borderId="16" xfId="0" applyFont="1" applyFill="1" applyBorder="1" applyAlignment="1">
      <alignment horizontal="center" wrapText="1"/>
    </xf>
    <xf numFmtId="0" fontId="1" fillId="43" borderId="10" xfId="0" applyFont="1" applyFill="1" applyBorder="1" applyAlignment="1">
      <alignment horizontal="center" wrapText="1"/>
    </xf>
    <xf numFmtId="174" fontId="1" fillId="44" borderId="17" xfId="0" applyNumberFormat="1" applyFont="1" applyFill="1" applyBorder="1" applyAlignment="1">
      <alignment horizontal="center"/>
    </xf>
    <xf numFmtId="0" fontId="0" fillId="44" borderId="16" xfId="0" applyFill="1" applyBorder="1" applyAlignment="1">
      <alignment/>
    </xf>
    <xf numFmtId="174" fontId="1" fillId="44" borderId="16" xfId="0" applyNumberFormat="1" applyFont="1" applyFill="1" applyBorder="1" applyAlignment="1">
      <alignment horizontal="center"/>
    </xf>
    <xf numFmtId="174" fontId="1" fillId="36" borderId="17" xfId="0" applyNumberFormat="1" applyFont="1" applyFill="1" applyBorder="1" applyAlignment="1">
      <alignment horizontal="center"/>
    </xf>
    <xf numFmtId="174" fontId="1" fillId="36" borderId="16" xfId="0" applyNumberFormat="1" applyFont="1" applyFill="1" applyBorder="1" applyAlignment="1">
      <alignment horizontal="center"/>
    </xf>
    <xf numFmtId="174" fontId="7" fillId="0" borderId="20" xfId="0" applyNumberFormat="1" applyFont="1" applyFill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left" wrapText="1"/>
    </xf>
    <xf numFmtId="2" fontId="0" fillId="0" borderId="14" xfId="0" applyNumberFormat="1" applyBorder="1" applyAlignment="1">
      <alignment horizontal="left" wrapText="1"/>
    </xf>
    <xf numFmtId="2" fontId="0" fillId="0" borderId="16" xfId="0" applyNumberFormat="1" applyBorder="1" applyAlignment="1">
      <alignment horizontal="left" wrapText="1"/>
    </xf>
    <xf numFmtId="0" fontId="0" fillId="0" borderId="17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2" fontId="0" fillId="0" borderId="17" xfId="0" applyNumberFormat="1" applyBorder="1" applyAlignment="1">
      <alignment horizontal="left"/>
    </xf>
    <xf numFmtId="2" fontId="0" fillId="0" borderId="14" xfId="0" applyNumberFormat="1" applyBorder="1" applyAlignment="1">
      <alignment horizontal="left"/>
    </xf>
    <xf numFmtId="2" fontId="0" fillId="0" borderId="16" xfId="0" applyNumberFormat="1" applyBorder="1" applyAlignment="1">
      <alignment horizontal="left"/>
    </xf>
    <xf numFmtId="2" fontId="5" fillId="6" borderId="15" xfId="0" applyNumberFormat="1" applyFont="1" applyFill="1" applyBorder="1" applyAlignment="1">
      <alignment horizontal="center"/>
    </xf>
    <xf numFmtId="2" fontId="0" fillId="0" borderId="17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R46"/>
  <sheetViews>
    <sheetView tabSelected="1" zoomScalePageLayoutView="0" workbookViewId="0" topLeftCell="A7">
      <selection activeCell="G17" sqref="G17"/>
    </sheetView>
  </sheetViews>
  <sheetFormatPr defaultColWidth="9.00390625" defaultRowHeight="12.75"/>
  <cols>
    <col min="4" max="4" width="9.75390625" style="0" customWidth="1"/>
    <col min="6" max="8" width="10.125" style="0" customWidth="1"/>
    <col min="10" max="10" width="11.25390625" style="0" customWidth="1"/>
    <col min="11" max="11" width="9.75390625" style="0" customWidth="1"/>
    <col min="12" max="12" width="10.00390625" style="0" customWidth="1"/>
    <col min="13" max="13" width="9.875" style="0" customWidth="1"/>
    <col min="17" max="18" width="9.875" style="0" customWidth="1"/>
  </cols>
  <sheetData>
    <row r="2" spans="1:18" ht="15.75">
      <c r="A2" s="80" t="s">
        <v>93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</row>
    <row r="3" spans="1:18" ht="12.7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</row>
    <row r="4" spans="1:18" ht="12.75">
      <c r="A4" s="82"/>
      <c r="B4" s="83"/>
      <c r="C4" s="83"/>
      <c r="D4" s="83"/>
      <c r="E4" s="84"/>
      <c r="F4" s="85" t="s">
        <v>32</v>
      </c>
      <c r="G4" s="86"/>
      <c r="H4" s="86"/>
      <c r="I4" s="86"/>
      <c r="J4" s="86"/>
      <c r="K4" s="86"/>
      <c r="L4" s="86"/>
      <c r="M4" s="86"/>
      <c r="N4" s="86"/>
      <c r="O4" s="86"/>
      <c r="P4" s="86"/>
      <c r="Q4" s="87"/>
      <c r="R4" s="3"/>
    </row>
    <row r="5" spans="1:18" ht="12.75">
      <c r="A5" s="11"/>
      <c r="B5" s="88" t="s">
        <v>33</v>
      </c>
      <c r="C5" s="89"/>
      <c r="D5" s="89"/>
      <c r="E5" s="90"/>
      <c r="F5" s="91" t="s">
        <v>0</v>
      </c>
      <c r="G5" s="92"/>
      <c r="H5" s="92"/>
      <c r="I5" s="92"/>
      <c r="J5" s="92"/>
      <c r="K5" s="92"/>
      <c r="L5" s="92"/>
      <c r="M5" s="92"/>
      <c r="N5" s="92"/>
      <c r="O5" s="93" t="s">
        <v>34</v>
      </c>
      <c r="P5" s="94"/>
      <c r="Q5" s="68" t="s">
        <v>35</v>
      </c>
      <c r="R5" s="71" t="s">
        <v>10</v>
      </c>
    </row>
    <row r="6" spans="1:18" ht="12.75">
      <c r="A6" s="12"/>
      <c r="B6" s="74" t="s">
        <v>36</v>
      </c>
      <c r="C6" s="74" t="s">
        <v>4</v>
      </c>
      <c r="D6" s="74" t="s">
        <v>65</v>
      </c>
      <c r="E6" s="101"/>
      <c r="F6" s="76" t="s">
        <v>37</v>
      </c>
      <c r="G6" s="76" t="s">
        <v>76</v>
      </c>
      <c r="H6" s="76" t="s">
        <v>38</v>
      </c>
      <c r="I6" s="76" t="s">
        <v>39</v>
      </c>
      <c r="J6" s="76" t="s">
        <v>40</v>
      </c>
      <c r="K6" s="76" t="s">
        <v>41</v>
      </c>
      <c r="L6" s="76" t="s">
        <v>77</v>
      </c>
      <c r="M6" s="78" t="s">
        <v>42</v>
      </c>
      <c r="N6" s="79"/>
      <c r="O6" s="95"/>
      <c r="P6" s="96"/>
      <c r="Q6" s="69"/>
      <c r="R6" s="72"/>
    </row>
    <row r="7" spans="1:18" ht="84">
      <c r="A7" s="14"/>
      <c r="B7" s="75"/>
      <c r="C7" s="75"/>
      <c r="D7" s="75"/>
      <c r="E7" s="102"/>
      <c r="F7" s="77"/>
      <c r="G7" s="77"/>
      <c r="H7" s="77"/>
      <c r="I7" s="77"/>
      <c r="J7" s="77"/>
      <c r="K7" s="77"/>
      <c r="L7" s="77"/>
      <c r="M7" s="22" t="s">
        <v>66</v>
      </c>
      <c r="N7" s="22" t="s">
        <v>69</v>
      </c>
      <c r="O7" s="13" t="s">
        <v>43</v>
      </c>
      <c r="P7" s="13" t="s">
        <v>44</v>
      </c>
      <c r="Q7" s="70"/>
      <c r="R7" s="73"/>
    </row>
    <row r="8" spans="1:18" ht="12.75">
      <c r="A8" s="55" t="s">
        <v>67</v>
      </c>
      <c r="B8" s="56"/>
      <c r="C8" s="56"/>
      <c r="D8" s="57"/>
      <c r="E8" s="58">
        <v>23</v>
      </c>
      <c r="F8" s="60">
        <v>2</v>
      </c>
      <c r="G8" s="60">
        <v>1.69</v>
      </c>
      <c r="H8" s="60">
        <v>3.4</v>
      </c>
      <c r="I8" s="60">
        <v>0.2</v>
      </c>
      <c r="J8" s="60">
        <v>2.77</v>
      </c>
      <c r="K8" s="60">
        <v>1.9</v>
      </c>
      <c r="L8" s="60">
        <v>3.6</v>
      </c>
      <c r="M8" s="60">
        <v>0</v>
      </c>
      <c r="N8" s="60">
        <v>0.14</v>
      </c>
      <c r="O8" s="61">
        <v>2</v>
      </c>
      <c r="P8" s="61">
        <v>2</v>
      </c>
      <c r="Q8" s="59">
        <v>3.3</v>
      </c>
      <c r="R8" s="59">
        <f>SUM(F8:Q8)</f>
        <v>23.000000000000004</v>
      </c>
    </row>
    <row r="9" spans="1:18" ht="12.75">
      <c r="A9" s="97" t="s">
        <v>45</v>
      </c>
      <c r="B9" s="98"/>
      <c r="C9" s="98"/>
      <c r="D9" s="99"/>
      <c r="E9" s="23">
        <v>5738.4</v>
      </c>
      <c r="F9" s="78" t="s">
        <v>46</v>
      </c>
      <c r="G9" s="100"/>
      <c r="H9" s="100"/>
      <c r="I9" s="100"/>
      <c r="J9" s="100"/>
      <c r="K9" s="100"/>
      <c r="L9" s="100"/>
      <c r="M9" s="100"/>
      <c r="N9" s="79"/>
      <c r="O9" s="103" t="s">
        <v>47</v>
      </c>
      <c r="P9" s="104"/>
      <c r="Q9" s="24" t="s">
        <v>48</v>
      </c>
      <c r="R9" s="24"/>
    </row>
    <row r="10" spans="1:18" ht="12.75">
      <c r="A10" s="105" t="s">
        <v>49</v>
      </c>
      <c r="B10" s="106"/>
      <c r="C10" s="106"/>
      <c r="D10" s="106"/>
      <c r="E10" s="107"/>
      <c r="F10" s="25">
        <f>F8*E9</f>
        <v>11476.8</v>
      </c>
      <c r="G10" s="25">
        <f>G8*E9</f>
        <v>9697.895999999999</v>
      </c>
      <c r="H10" s="25">
        <f>H8*E9</f>
        <v>19510.559999999998</v>
      </c>
      <c r="I10" s="25">
        <f>I8*E9</f>
        <v>1147.68</v>
      </c>
      <c r="J10" s="25">
        <f>J8*E9</f>
        <v>15895.367999999999</v>
      </c>
      <c r="K10" s="25">
        <f>K8*E9</f>
        <v>10902.96</v>
      </c>
      <c r="L10" s="25">
        <f>L8*E9</f>
        <v>20658.239999999998</v>
      </c>
      <c r="M10" s="25">
        <v>0</v>
      </c>
      <c r="N10" s="25">
        <f>E9*N8</f>
        <v>803.376</v>
      </c>
      <c r="O10" s="25">
        <f>O8*E9</f>
        <v>11476.8</v>
      </c>
      <c r="P10" s="25">
        <f>P8*E9</f>
        <v>11476.8</v>
      </c>
      <c r="Q10" s="25">
        <f>Q8*E9</f>
        <v>18936.719999999998</v>
      </c>
      <c r="R10" s="25">
        <f>SUM(F10:Q10)</f>
        <v>131983.19999999998</v>
      </c>
    </row>
    <row r="11" spans="1:18" ht="12.75">
      <c r="A11" s="108" t="s">
        <v>50</v>
      </c>
      <c r="B11" s="108"/>
      <c r="C11" s="108"/>
      <c r="D11" s="108"/>
      <c r="E11" s="109"/>
      <c r="F11" s="110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2"/>
    </row>
    <row r="12" spans="1:18" ht="12.75">
      <c r="A12" s="113" t="s">
        <v>51</v>
      </c>
      <c r="B12" s="113"/>
      <c r="C12" s="113"/>
      <c r="D12" s="114"/>
      <c r="E12" s="20">
        <v>-285852.65425000037</v>
      </c>
      <c r="F12" s="66"/>
      <c r="G12" s="26"/>
      <c r="H12" s="27"/>
      <c r="I12" s="26"/>
      <c r="J12" s="26"/>
      <c r="K12" s="26"/>
      <c r="L12" s="26"/>
      <c r="M12" s="26"/>
      <c r="N12" s="26"/>
      <c r="O12" s="26"/>
      <c r="P12" s="26"/>
      <c r="Q12" s="26"/>
      <c r="R12" s="28"/>
    </row>
    <row r="13" spans="1:18" ht="12.75">
      <c r="A13" s="29"/>
      <c r="B13" s="115" t="s">
        <v>64</v>
      </c>
      <c r="C13" s="115"/>
      <c r="D13" s="30" t="s">
        <v>50</v>
      </c>
      <c r="E13" s="31" t="s">
        <v>31</v>
      </c>
      <c r="F13" s="66"/>
      <c r="G13" s="26"/>
      <c r="H13" s="27"/>
      <c r="I13" s="26"/>
      <c r="J13" s="26"/>
      <c r="K13" s="26"/>
      <c r="L13" s="26"/>
      <c r="M13" s="26"/>
      <c r="N13" s="26"/>
      <c r="O13" s="26"/>
      <c r="P13" s="26"/>
      <c r="Q13" s="26"/>
      <c r="R13" s="28"/>
    </row>
    <row r="14" spans="1:18" ht="12.75">
      <c r="A14" s="32" t="s">
        <v>52</v>
      </c>
      <c r="B14" s="116">
        <v>141757.84</v>
      </c>
      <c r="C14" s="117"/>
      <c r="D14" s="33">
        <v>135832.01</v>
      </c>
      <c r="E14" s="34"/>
      <c r="F14" s="35">
        <v>11476.8</v>
      </c>
      <c r="G14" s="35">
        <v>9698.508</v>
      </c>
      <c r="H14" s="36">
        <v>19510.559999999998</v>
      </c>
      <c r="I14" s="35">
        <v>2100</v>
      </c>
      <c r="J14" s="35">
        <v>15873.978000000001</v>
      </c>
      <c r="K14" s="35">
        <v>10925.64</v>
      </c>
      <c r="L14" s="35">
        <v>20658.239999999998</v>
      </c>
      <c r="M14" s="35">
        <f>11124.28+3037.93+885.05</f>
        <v>15047.26</v>
      </c>
      <c r="N14" s="35">
        <v>0</v>
      </c>
      <c r="O14" s="19">
        <f>7398+2004+2015</f>
        <v>11417</v>
      </c>
      <c r="P14" s="19">
        <v>1460</v>
      </c>
      <c r="Q14" s="35">
        <v>18936.719999999998</v>
      </c>
      <c r="R14" s="37">
        <f aca="true" t="shared" si="0" ref="R14:R25">SUM(F14:Q14)</f>
        <v>137104.70599999998</v>
      </c>
    </row>
    <row r="15" spans="1:18" ht="12.75">
      <c r="A15" s="32" t="s">
        <v>53</v>
      </c>
      <c r="B15" s="116">
        <v>147051.29</v>
      </c>
      <c r="C15" s="118"/>
      <c r="D15" s="33">
        <v>144656.07</v>
      </c>
      <c r="E15" s="34"/>
      <c r="F15" s="35">
        <v>11476.8</v>
      </c>
      <c r="G15" s="35">
        <v>9698.508</v>
      </c>
      <c r="H15" s="36">
        <v>19510.559999999998</v>
      </c>
      <c r="I15" s="35">
        <v>2100</v>
      </c>
      <c r="J15" s="35">
        <v>15873.978000000001</v>
      </c>
      <c r="K15" s="35">
        <v>10925.64</v>
      </c>
      <c r="L15" s="35">
        <v>20658.239999999998</v>
      </c>
      <c r="M15" s="35">
        <f>2986.54+3037.93</f>
        <v>6024.469999999999</v>
      </c>
      <c r="N15" s="35">
        <v>1000</v>
      </c>
      <c r="O15" s="19">
        <v>0</v>
      </c>
      <c r="P15" s="19">
        <v>0</v>
      </c>
      <c r="Q15" s="35">
        <v>18936.719999999998</v>
      </c>
      <c r="R15" s="37">
        <f t="shared" si="0"/>
        <v>116204.916</v>
      </c>
    </row>
    <row r="16" spans="1:18" ht="12.75">
      <c r="A16" s="32" t="s">
        <v>2</v>
      </c>
      <c r="B16" s="116">
        <v>138028.57</v>
      </c>
      <c r="C16" s="118"/>
      <c r="D16" s="33">
        <v>134029.76</v>
      </c>
      <c r="E16" s="34"/>
      <c r="F16" s="35">
        <v>11476.8</v>
      </c>
      <c r="G16" s="35">
        <v>9698.508</v>
      </c>
      <c r="H16" s="36">
        <v>19510.559999999998</v>
      </c>
      <c r="I16" s="35">
        <v>2100</v>
      </c>
      <c r="J16" s="35">
        <v>15873.978000000001</v>
      </c>
      <c r="K16" s="35">
        <v>10925.64</v>
      </c>
      <c r="L16" s="35">
        <v>20658.239999999998</v>
      </c>
      <c r="M16" s="35">
        <f>9037.68+3037.93+2078.44</f>
        <v>14154.050000000001</v>
      </c>
      <c r="N16" s="35">
        <v>0</v>
      </c>
      <c r="O16" s="19">
        <v>0</v>
      </c>
      <c r="P16" s="19">
        <v>24577</v>
      </c>
      <c r="Q16" s="35">
        <v>18936.719999999998</v>
      </c>
      <c r="R16" s="37">
        <f t="shared" si="0"/>
        <v>147911.49599999998</v>
      </c>
    </row>
    <row r="17" spans="1:18" ht="12.75">
      <c r="A17" s="32" t="s">
        <v>54</v>
      </c>
      <c r="B17" s="116">
        <v>146156.96</v>
      </c>
      <c r="C17" s="118"/>
      <c r="D17" s="33">
        <v>130336.13</v>
      </c>
      <c r="E17" s="34"/>
      <c r="F17" s="35">
        <v>11476.8</v>
      </c>
      <c r="G17" s="35">
        <v>9698.508</v>
      </c>
      <c r="H17" s="36">
        <v>19510.559999999998</v>
      </c>
      <c r="I17" s="35">
        <v>2100</v>
      </c>
      <c r="J17" s="35">
        <v>15873.978000000001</v>
      </c>
      <c r="K17" s="35">
        <v>10925.64</v>
      </c>
      <c r="L17" s="35">
        <v>20658.239999999998</v>
      </c>
      <c r="M17" s="35">
        <f>9767.99+3037.93+17209.94</f>
        <v>30015.86</v>
      </c>
      <c r="N17" s="35">
        <v>0</v>
      </c>
      <c r="O17" s="19">
        <v>0</v>
      </c>
      <c r="P17" s="19">
        <v>0</v>
      </c>
      <c r="Q17" s="35">
        <v>18936.719999999998</v>
      </c>
      <c r="R17" s="37">
        <f t="shared" si="0"/>
        <v>139196.30599999998</v>
      </c>
    </row>
    <row r="18" spans="1:18" ht="12.75">
      <c r="A18" s="32" t="s">
        <v>6</v>
      </c>
      <c r="B18" s="116">
        <v>162019.88</v>
      </c>
      <c r="C18" s="118"/>
      <c r="D18" s="33">
        <v>132681.85</v>
      </c>
      <c r="E18" s="34"/>
      <c r="F18" s="35">
        <v>11476.8</v>
      </c>
      <c r="G18" s="35">
        <v>9698.508</v>
      </c>
      <c r="H18" s="36">
        <v>19510.559999999998</v>
      </c>
      <c r="I18" s="35">
        <v>0</v>
      </c>
      <c r="J18" s="35">
        <v>17999.818</v>
      </c>
      <c r="K18" s="35">
        <v>10925.64</v>
      </c>
      <c r="L18" s="35">
        <v>20658.239999999998</v>
      </c>
      <c r="M18" s="35">
        <f>8724.69+3037.93+6183.98139</f>
        <v>17946.60139</v>
      </c>
      <c r="N18" s="35">
        <v>0</v>
      </c>
      <c r="O18" s="19">
        <f>11816+2044+685</f>
        <v>14545</v>
      </c>
      <c r="P18" s="19">
        <v>0</v>
      </c>
      <c r="Q18" s="35">
        <v>18936.719999999998</v>
      </c>
      <c r="R18" s="37">
        <f t="shared" si="0"/>
        <v>141697.88739</v>
      </c>
    </row>
    <row r="19" spans="1:18" ht="12.75">
      <c r="A19" s="32" t="s">
        <v>7</v>
      </c>
      <c r="B19" s="116">
        <v>149950.67</v>
      </c>
      <c r="C19" s="118"/>
      <c r="D19" s="33">
        <v>132778.08</v>
      </c>
      <c r="E19" s="34"/>
      <c r="F19" s="35">
        <v>11476.8</v>
      </c>
      <c r="G19" s="35">
        <v>9698.508</v>
      </c>
      <c r="H19" s="36">
        <v>19510.559999999998</v>
      </c>
      <c r="I19" s="35">
        <v>0</v>
      </c>
      <c r="J19" s="35">
        <v>7000.848</v>
      </c>
      <c r="K19" s="35">
        <v>10925.64</v>
      </c>
      <c r="L19" s="35">
        <v>20658.239999999998</v>
      </c>
      <c r="M19" s="35">
        <f>9142.01+3037.93+582.36861</f>
        <v>12762.30861</v>
      </c>
      <c r="N19" s="35">
        <v>11421.6</v>
      </c>
      <c r="O19" s="19">
        <f>2044+1620+1674+685</f>
        <v>6023</v>
      </c>
      <c r="P19" s="19">
        <v>30719</v>
      </c>
      <c r="Q19" s="35">
        <v>18936.719999999998</v>
      </c>
      <c r="R19" s="37">
        <f t="shared" si="0"/>
        <v>159133.22461</v>
      </c>
    </row>
    <row r="20" spans="1:18" ht="12.75">
      <c r="A20" s="32" t="s">
        <v>13</v>
      </c>
      <c r="B20" s="116">
        <v>144860.03</v>
      </c>
      <c r="C20" s="118"/>
      <c r="D20" s="33">
        <v>158446.12</v>
      </c>
      <c r="E20" s="34"/>
      <c r="F20" s="35">
        <v>11476.8</v>
      </c>
      <c r="G20" s="35">
        <v>9698.508</v>
      </c>
      <c r="H20" s="36">
        <v>19510.559999999998</v>
      </c>
      <c r="I20" s="35">
        <v>0</v>
      </c>
      <c r="J20" s="35">
        <v>7000.848</v>
      </c>
      <c r="K20" s="35">
        <v>10925.64</v>
      </c>
      <c r="L20" s="35">
        <v>20658.239999999998</v>
      </c>
      <c r="M20" s="35">
        <f>7264.07+3037.93+748.01</f>
        <v>11050.01</v>
      </c>
      <c r="N20" s="35">
        <v>0</v>
      </c>
      <c r="O20" s="19">
        <v>27684</v>
      </c>
      <c r="P20" s="19">
        <v>0</v>
      </c>
      <c r="Q20" s="35">
        <v>18936.719999999998</v>
      </c>
      <c r="R20" s="37">
        <f t="shared" si="0"/>
        <v>136941.32599999997</v>
      </c>
    </row>
    <row r="21" spans="1:18" ht="12.75">
      <c r="A21" s="32" t="s">
        <v>15</v>
      </c>
      <c r="B21" s="116">
        <v>143127.21</v>
      </c>
      <c r="C21" s="118"/>
      <c r="D21" s="33">
        <v>135107.81</v>
      </c>
      <c r="E21" s="34"/>
      <c r="F21" s="35">
        <v>11476.8</v>
      </c>
      <c r="G21" s="35">
        <v>9698.508</v>
      </c>
      <c r="H21" s="36">
        <v>19510.559999999998</v>
      </c>
      <c r="I21" s="35">
        <v>0</v>
      </c>
      <c r="J21" s="35">
        <v>7000.848</v>
      </c>
      <c r="K21" s="35">
        <v>10925.64</v>
      </c>
      <c r="L21" s="35">
        <v>20658.239999999998</v>
      </c>
      <c r="M21" s="35">
        <f>1838.91+3037.93+7697.08</f>
        <v>12573.92</v>
      </c>
      <c r="N21" s="35">
        <f>336+13583.62</f>
        <v>13919.62</v>
      </c>
      <c r="O21" s="19">
        <v>0</v>
      </c>
      <c r="P21" s="19">
        <v>1054</v>
      </c>
      <c r="Q21" s="35">
        <v>18936.719999999998</v>
      </c>
      <c r="R21" s="37">
        <f t="shared" si="0"/>
        <v>125754.85599999999</v>
      </c>
    </row>
    <row r="22" spans="1:18" ht="12.75">
      <c r="A22" s="32" t="s">
        <v>55</v>
      </c>
      <c r="B22" s="116">
        <v>144634.83</v>
      </c>
      <c r="C22" s="118"/>
      <c r="D22" s="33">
        <v>147878.24</v>
      </c>
      <c r="E22" s="34"/>
      <c r="F22" s="35">
        <v>11476.8</v>
      </c>
      <c r="G22" s="35">
        <f>9698.508</f>
        <v>9698.508</v>
      </c>
      <c r="H22" s="36">
        <v>19510.559999999998</v>
      </c>
      <c r="I22" s="35">
        <v>0</v>
      </c>
      <c r="J22" s="35">
        <v>7000.848</v>
      </c>
      <c r="K22" s="35">
        <v>10925.64</v>
      </c>
      <c r="L22" s="35">
        <v>20658.239999999998</v>
      </c>
      <c r="M22" s="35">
        <f>6533.76+3037.93+582.42</f>
        <v>10154.11</v>
      </c>
      <c r="N22" s="35">
        <v>0</v>
      </c>
      <c r="O22" s="19">
        <f>880</f>
        <v>880</v>
      </c>
      <c r="P22" s="19">
        <v>1565</v>
      </c>
      <c r="Q22" s="35">
        <v>18936.719999999998</v>
      </c>
      <c r="R22" s="37">
        <f t="shared" si="0"/>
        <v>110806.42599999999</v>
      </c>
    </row>
    <row r="23" spans="1:18" ht="12.75">
      <c r="A23" s="32" t="s">
        <v>56</v>
      </c>
      <c r="B23" s="116">
        <v>142215.81</v>
      </c>
      <c r="C23" s="118"/>
      <c r="D23" s="33">
        <v>127220.92</v>
      </c>
      <c r="E23" s="34"/>
      <c r="F23" s="35">
        <v>11476.8</v>
      </c>
      <c r="G23" s="35">
        <v>9698.508</v>
      </c>
      <c r="H23" s="36">
        <v>19510.559999999998</v>
      </c>
      <c r="I23" s="35">
        <v>2100</v>
      </c>
      <c r="J23" s="35">
        <v>7000.848</v>
      </c>
      <c r="K23" s="35">
        <v>10925.64</v>
      </c>
      <c r="L23" s="35">
        <v>20658.239999999998</v>
      </c>
      <c r="M23" s="35">
        <f>22287.59+3037.93+3306.09</f>
        <v>28631.61</v>
      </c>
      <c r="N23" s="35">
        <v>0</v>
      </c>
      <c r="O23" s="19">
        <v>0</v>
      </c>
      <c r="P23" s="19">
        <v>0</v>
      </c>
      <c r="Q23" s="35">
        <v>18936.719999999998</v>
      </c>
      <c r="R23" s="37">
        <f t="shared" si="0"/>
        <v>128938.92599999999</v>
      </c>
    </row>
    <row r="24" spans="1:18" ht="12.75">
      <c r="A24" s="32" t="s">
        <v>57</v>
      </c>
      <c r="B24" s="116">
        <v>160796.4</v>
      </c>
      <c r="C24" s="118"/>
      <c r="D24" s="33">
        <v>140984.5</v>
      </c>
      <c r="E24" s="34"/>
      <c r="F24" s="35">
        <v>11476.8</v>
      </c>
      <c r="G24" s="35">
        <f>9698.508+5477</f>
        <v>15175.508</v>
      </c>
      <c r="H24" s="36">
        <v>19510.559999999998</v>
      </c>
      <c r="I24" s="35">
        <v>2100</v>
      </c>
      <c r="J24" s="35">
        <v>7000.848</v>
      </c>
      <c r="K24" s="35">
        <v>10925.64</v>
      </c>
      <c r="L24" s="35">
        <v>20658.239999999998</v>
      </c>
      <c r="M24" s="35">
        <f>378.29+3037.93+9741.26</f>
        <v>13157.48</v>
      </c>
      <c r="N24" s="35">
        <v>500</v>
      </c>
      <c r="O24" s="19">
        <f>2044+4076</f>
        <v>6120</v>
      </c>
      <c r="P24" s="19">
        <v>0</v>
      </c>
      <c r="Q24" s="35">
        <v>18936.719999999998</v>
      </c>
      <c r="R24" s="37">
        <f t="shared" si="0"/>
        <v>125561.79599999999</v>
      </c>
    </row>
    <row r="25" spans="1:18" ht="12.75">
      <c r="A25" s="32" t="s">
        <v>58</v>
      </c>
      <c r="B25" s="116">
        <v>145322.28</v>
      </c>
      <c r="C25" s="118"/>
      <c r="D25" s="33">
        <v>175318.1</v>
      </c>
      <c r="E25" s="34"/>
      <c r="F25" s="35">
        <v>11476.8</v>
      </c>
      <c r="G25" s="35">
        <v>0</v>
      </c>
      <c r="H25" s="36">
        <v>19510.559999999998</v>
      </c>
      <c r="I25" s="35">
        <v>2100</v>
      </c>
      <c r="J25" s="35">
        <v>7000.848</v>
      </c>
      <c r="K25" s="35">
        <v>10925.64</v>
      </c>
      <c r="L25" s="35">
        <v>20658.239999999998</v>
      </c>
      <c r="M25" s="35">
        <f>2151.9+3037.93+10751.93</f>
        <v>15941.76</v>
      </c>
      <c r="N25" s="35">
        <f>3855.55+4500</f>
        <v>8355.55</v>
      </c>
      <c r="O25" s="19">
        <v>0</v>
      </c>
      <c r="P25" s="19">
        <v>0</v>
      </c>
      <c r="Q25" s="35">
        <v>18936.719999999998</v>
      </c>
      <c r="R25" s="37">
        <f t="shared" si="0"/>
        <v>114906.11799999999</v>
      </c>
    </row>
    <row r="26" spans="1:18" ht="24">
      <c r="A26" s="38" t="s">
        <v>59</v>
      </c>
      <c r="B26" s="116">
        <v>0</v>
      </c>
      <c r="C26" s="118"/>
      <c r="D26" s="33">
        <f>1800+1800+1800+1800</f>
        <v>7200</v>
      </c>
      <c r="E26" s="39"/>
      <c r="F26" s="35"/>
      <c r="G26" s="35"/>
      <c r="H26" s="35"/>
      <c r="I26" s="35"/>
      <c r="J26" s="35"/>
      <c r="K26" s="35"/>
      <c r="L26" s="35"/>
      <c r="M26" s="35"/>
      <c r="N26" s="35"/>
      <c r="O26" s="19"/>
      <c r="P26" s="19"/>
      <c r="Q26" s="35"/>
      <c r="R26" s="37"/>
    </row>
    <row r="27" spans="1:18" ht="24">
      <c r="A27" s="38" t="s">
        <v>68</v>
      </c>
      <c r="B27" s="116">
        <v>0</v>
      </c>
      <c r="C27" s="118"/>
      <c r="D27" s="33">
        <f>1655.4+2800.33</f>
        <v>4455.73</v>
      </c>
      <c r="E27" s="39"/>
      <c r="F27" s="35"/>
      <c r="G27" s="35"/>
      <c r="H27" s="35"/>
      <c r="I27" s="35"/>
      <c r="J27" s="35"/>
      <c r="K27" s="35"/>
      <c r="L27" s="35"/>
      <c r="M27" s="35"/>
      <c r="N27" s="35"/>
      <c r="O27" s="19"/>
      <c r="P27" s="19"/>
      <c r="Q27" s="35"/>
      <c r="R27" s="37"/>
    </row>
    <row r="28" spans="1:18" ht="12.75">
      <c r="A28" s="40" t="s">
        <v>5</v>
      </c>
      <c r="B28" s="119">
        <f>SUM(B14:B27)</f>
        <v>1765921.7700000003</v>
      </c>
      <c r="C28" s="120"/>
      <c r="D28" s="18">
        <f>SUM(D14:D27)</f>
        <v>1706925.3199999998</v>
      </c>
      <c r="E28" s="41"/>
      <c r="F28" s="41">
        <f aca="true" t="shared" si="1" ref="F28:R28">SUM(F14:F27)</f>
        <v>137721.6</v>
      </c>
      <c r="G28" s="41">
        <f t="shared" si="1"/>
        <v>112160.588</v>
      </c>
      <c r="H28" s="41">
        <f t="shared" si="1"/>
        <v>234126.71999999997</v>
      </c>
      <c r="I28" s="41">
        <f t="shared" si="1"/>
        <v>14700</v>
      </c>
      <c r="J28" s="41">
        <f t="shared" si="1"/>
        <v>130501.666</v>
      </c>
      <c r="K28" s="41">
        <f t="shared" si="1"/>
        <v>131107.68</v>
      </c>
      <c r="L28" s="41">
        <f t="shared" si="1"/>
        <v>247898.87999999992</v>
      </c>
      <c r="M28" s="41">
        <f t="shared" si="1"/>
        <v>187459.44</v>
      </c>
      <c r="N28" s="18">
        <f t="shared" si="1"/>
        <v>35196.770000000004</v>
      </c>
      <c r="O28" s="18">
        <f t="shared" si="1"/>
        <v>66669</v>
      </c>
      <c r="P28" s="18">
        <f t="shared" si="1"/>
        <v>59375</v>
      </c>
      <c r="Q28" s="41">
        <f t="shared" si="1"/>
        <v>227240.63999999998</v>
      </c>
      <c r="R28" s="42">
        <f t="shared" si="1"/>
        <v>1584157.984</v>
      </c>
    </row>
    <row r="29" spans="1:18" ht="12.75">
      <c r="A29" s="16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15" t="s">
        <v>29</v>
      </c>
      <c r="Q29" s="121">
        <f>E12+D28-R28</f>
        <v>-163085.31825000048</v>
      </c>
      <c r="R29" s="121"/>
    </row>
    <row r="30" spans="1:7" ht="12.75">
      <c r="A30" t="s">
        <v>1</v>
      </c>
      <c r="B30">
        <v>1000</v>
      </c>
      <c r="C30" t="s">
        <v>97</v>
      </c>
      <c r="D30" s="6"/>
      <c r="E30" s="6"/>
      <c r="F30" s="64"/>
      <c r="G30" s="6"/>
    </row>
    <row r="31" spans="1:17" ht="12.75">
      <c r="A31" t="s">
        <v>7</v>
      </c>
      <c r="B31">
        <v>11421.6</v>
      </c>
      <c r="C31" t="s">
        <v>60</v>
      </c>
      <c r="D31" s="6"/>
      <c r="E31" s="6"/>
      <c r="F31" s="6"/>
      <c r="G31" s="6"/>
      <c r="I31" s="7" t="s">
        <v>11</v>
      </c>
      <c r="J31" s="7">
        <v>11124.279999999999</v>
      </c>
      <c r="K31" s="7" t="s">
        <v>23</v>
      </c>
      <c r="L31" s="7">
        <v>885.05</v>
      </c>
      <c r="M31" s="7" t="s">
        <v>70</v>
      </c>
      <c r="N31" s="7">
        <v>3037.93</v>
      </c>
      <c r="O31" s="7" t="s">
        <v>71</v>
      </c>
      <c r="P31" s="5"/>
      <c r="Q31" s="52"/>
    </row>
    <row r="32" spans="1:17" ht="12.75">
      <c r="A32" t="s">
        <v>15</v>
      </c>
      <c r="B32">
        <v>336</v>
      </c>
      <c r="C32" t="s">
        <v>106</v>
      </c>
      <c r="D32" s="6"/>
      <c r="E32" s="6"/>
      <c r="F32" s="6"/>
      <c r="G32" s="6"/>
      <c r="I32" s="7" t="s">
        <v>1</v>
      </c>
      <c r="J32" s="7">
        <v>2986.54</v>
      </c>
      <c r="K32" s="7" t="s">
        <v>23</v>
      </c>
      <c r="L32" s="7">
        <v>0</v>
      </c>
      <c r="M32" s="7" t="s">
        <v>70</v>
      </c>
      <c r="N32" s="7">
        <v>3037.93</v>
      </c>
      <c r="O32" s="7" t="s">
        <v>71</v>
      </c>
      <c r="Q32" s="5"/>
    </row>
    <row r="33" spans="2:18" ht="12.75">
      <c r="B33" s="6">
        <v>13583.62</v>
      </c>
      <c r="C33" t="s">
        <v>25</v>
      </c>
      <c r="D33" s="6"/>
      <c r="E33" s="6"/>
      <c r="F33" s="6"/>
      <c r="G33" s="6"/>
      <c r="I33" s="7" t="s">
        <v>2</v>
      </c>
      <c r="J33" s="7">
        <v>9037.68</v>
      </c>
      <c r="K33" s="7" t="s">
        <v>23</v>
      </c>
      <c r="L33" s="7">
        <v>2078.44</v>
      </c>
      <c r="M33" s="7" t="s">
        <v>70</v>
      </c>
      <c r="N33" s="7">
        <v>3037.93</v>
      </c>
      <c r="O33" s="7" t="s">
        <v>71</v>
      </c>
      <c r="P33" s="5"/>
      <c r="Q33" s="5"/>
      <c r="R33" s="5"/>
    </row>
    <row r="34" spans="1:16" ht="12.75">
      <c r="A34" t="s">
        <v>21</v>
      </c>
      <c r="B34" s="6">
        <v>500</v>
      </c>
      <c r="C34" t="s">
        <v>106</v>
      </c>
      <c r="D34" s="6"/>
      <c r="F34" s="64"/>
      <c r="G34" s="6"/>
      <c r="I34" s="7" t="s">
        <v>3</v>
      </c>
      <c r="J34" s="7">
        <v>9767.99</v>
      </c>
      <c r="K34" s="7" t="s">
        <v>23</v>
      </c>
      <c r="L34" s="7">
        <v>17209.94</v>
      </c>
      <c r="M34" s="7" t="s">
        <v>70</v>
      </c>
      <c r="N34" s="7">
        <v>3037.93</v>
      </c>
      <c r="O34" s="7" t="s">
        <v>71</v>
      </c>
      <c r="P34" s="1"/>
    </row>
    <row r="35" spans="1:16" ht="12.75">
      <c r="A35" t="s">
        <v>22</v>
      </c>
      <c r="B35" s="6">
        <v>3855.55</v>
      </c>
      <c r="C35" t="s">
        <v>114</v>
      </c>
      <c r="D35" s="6"/>
      <c r="E35" s="6"/>
      <c r="F35" s="6"/>
      <c r="G35" s="6"/>
      <c r="I35" s="7" t="s">
        <v>6</v>
      </c>
      <c r="J35" s="7">
        <v>8724.689999999999</v>
      </c>
      <c r="K35" s="7" t="s">
        <v>23</v>
      </c>
      <c r="L35" s="7">
        <v>6183.98139</v>
      </c>
      <c r="M35" s="7" t="s">
        <v>70</v>
      </c>
      <c r="N35" s="7">
        <v>3037.93</v>
      </c>
      <c r="O35" s="7" t="s">
        <v>71</v>
      </c>
      <c r="P35" s="21"/>
    </row>
    <row r="36" spans="2:15" ht="12.75">
      <c r="B36" s="6">
        <v>4500</v>
      </c>
      <c r="C36" t="s">
        <v>115</v>
      </c>
      <c r="D36" s="65"/>
      <c r="E36" s="6"/>
      <c r="F36" s="6"/>
      <c r="G36" s="6"/>
      <c r="I36" s="7" t="s">
        <v>7</v>
      </c>
      <c r="J36" s="7">
        <v>9142.01</v>
      </c>
      <c r="K36" s="7" t="s">
        <v>23</v>
      </c>
      <c r="L36" s="7">
        <v>582.36861</v>
      </c>
      <c r="M36" s="7" t="s">
        <v>70</v>
      </c>
      <c r="N36" s="7">
        <v>3037.93</v>
      </c>
      <c r="O36" s="7" t="s">
        <v>71</v>
      </c>
    </row>
    <row r="37" spans="4:15" ht="12.75">
      <c r="D37" s="6"/>
      <c r="E37" s="6"/>
      <c r="F37" s="6"/>
      <c r="G37" s="6"/>
      <c r="I37" s="7" t="s">
        <v>13</v>
      </c>
      <c r="J37" s="7">
        <v>7264.07</v>
      </c>
      <c r="K37" s="7" t="s">
        <v>23</v>
      </c>
      <c r="L37" s="7">
        <v>748.01</v>
      </c>
      <c r="M37" s="7" t="s">
        <v>70</v>
      </c>
      <c r="N37" s="51">
        <v>3037.93</v>
      </c>
      <c r="O37" s="7" t="s">
        <v>71</v>
      </c>
    </row>
    <row r="38" spans="4:15" ht="12.75">
      <c r="D38" s="6"/>
      <c r="E38" s="6"/>
      <c r="F38" s="6"/>
      <c r="G38" s="6"/>
      <c r="I38" s="7" t="s">
        <v>15</v>
      </c>
      <c r="J38" s="7">
        <v>1838.9099999999999</v>
      </c>
      <c r="K38" s="7" t="s">
        <v>23</v>
      </c>
      <c r="L38" s="7">
        <v>7697.08</v>
      </c>
      <c r="M38" s="7" t="s">
        <v>70</v>
      </c>
      <c r="N38" s="51">
        <v>3037.93</v>
      </c>
      <c r="O38" s="7" t="s">
        <v>71</v>
      </c>
    </row>
    <row r="39" spans="4:15" ht="12.75">
      <c r="D39" s="6"/>
      <c r="E39" s="6"/>
      <c r="F39" s="6"/>
      <c r="G39" s="6"/>
      <c r="I39" s="7" t="s">
        <v>17</v>
      </c>
      <c r="J39" s="7">
        <v>6533.76</v>
      </c>
      <c r="K39" s="7" t="s">
        <v>23</v>
      </c>
      <c r="L39" s="7">
        <v>582.42</v>
      </c>
      <c r="M39" s="7" t="s">
        <v>70</v>
      </c>
      <c r="N39" s="51">
        <v>3037.93</v>
      </c>
      <c r="O39" s="7" t="s">
        <v>71</v>
      </c>
    </row>
    <row r="40" spans="4:15" ht="12.75">
      <c r="D40" s="6"/>
      <c r="E40" s="6"/>
      <c r="F40" s="6"/>
      <c r="G40" s="6"/>
      <c r="I40" s="7" t="s">
        <v>18</v>
      </c>
      <c r="J40" s="7">
        <v>22287.59</v>
      </c>
      <c r="K40" s="7" t="s">
        <v>23</v>
      </c>
      <c r="L40" s="7">
        <v>3306.09</v>
      </c>
      <c r="M40" s="7" t="s">
        <v>70</v>
      </c>
      <c r="N40" s="51">
        <v>3037.93</v>
      </c>
      <c r="O40" s="7" t="s">
        <v>71</v>
      </c>
    </row>
    <row r="41" spans="9:15" ht="12.75">
      <c r="I41" s="7" t="s">
        <v>21</v>
      </c>
      <c r="J41" s="7">
        <v>378.29</v>
      </c>
      <c r="K41" s="7" t="s">
        <v>23</v>
      </c>
      <c r="L41" s="7">
        <v>9741.26</v>
      </c>
      <c r="M41" s="7" t="s">
        <v>70</v>
      </c>
      <c r="N41" s="51">
        <v>3037.93</v>
      </c>
      <c r="O41" s="7" t="s">
        <v>71</v>
      </c>
    </row>
    <row r="42" spans="9:16" ht="12.75">
      <c r="I42" s="7" t="s">
        <v>22</v>
      </c>
      <c r="J42" s="7">
        <v>2151.9</v>
      </c>
      <c r="K42" s="7" t="s">
        <v>23</v>
      </c>
      <c r="L42" s="7">
        <f>10751.93</f>
        <v>10751.93</v>
      </c>
      <c r="M42" s="7" t="s">
        <v>70</v>
      </c>
      <c r="N42" s="51">
        <v>3037.93</v>
      </c>
      <c r="O42" s="7" t="s">
        <v>71</v>
      </c>
      <c r="P42" s="1"/>
    </row>
    <row r="45" spans="2:6" ht="12.75">
      <c r="B45" s="62"/>
      <c r="C45" s="62"/>
      <c r="D45" s="63"/>
      <c r="F45" s="48"/>
    </row>
    <row r="46" ht="12.75">
      <c r="B46" s="54"/>
    </row>
  </sheetData>
  <sheetProtection/>
  <mergeCells count="45">
    <mergeCell ref="B27:C27"/>
    <mergeCell ref="B28:C28"/>
    <mergeCell ref="Q29:R29"/>
    <mergeCell ref="B20:C20"/>
    <mergeCell ref="B21:C21"/>
    <mergeCell ref="B22:C22"/>
    <mergeCell ref="B23:C23"/>
    <mergeCell ref="B24:C24"/>
    <mergeCell ref="B25:C25"/>
    <mergeCell ref="B15:C15"/>
    <mergeCell ref="B16:C16"/>
    <mergeCell ref="B17:C17"/>
    <mergeCell ref="B18:C18"/>
    <mergeCell ref="B19:C19"/>
    <mergeCell ref="B26:C26"/>
    <mergeCell ref="A10:E10"/>
    <mergeCell ref="A11:E11"/>
    <mergeCell ref="F11:R11"/>
    <mergeCell ref="A12:D12"/>
    <mergeCell ref="B13:C13"/>
    <mergeCell ref="B14:C14"/>
    <mergeCell ref="A9:D9"/>
    <mergeCell ref="F9:N9"/>
    <mergeCell ref="C6:C7"/>
    <mergeCell ref="D6:D7"/>
    <mergeCell ref="E6:E7"/>
    <mergeCell ref="O9:P9"/>
    <mergeCell ref="A2:R2"/>
    <mergeCell ref="A3:R3"/>
    <mergeCell ref="A4:E4"/>
    <mergeCell ref="F4:Q4"/>
    <mergeCell ref="B5:E5"/>
    <mergeCell ref="F5:N5"/>
    <mergeCell ref="O5:P6"/>
    <mergeCell ref="I6:I7"/>
    <mergeCell ref="J6:J7"/>
    <mergeCell ref="K6:K7"/>
    <mergeCell ref="Q5:Q7"/>
    <mergeCell ref="R5:R7"/>
    <mergeCell ref="B6:B7"/>
    <mergeCell ref="F6:F7"/>
    <mergeCell ref="G6:G7"/>
    <mergeCell ref="H6:H7"/>
    <mergeCell ref="L6:L7"/>
    <mergeCell ref="M6:N6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3:Q57"/>
  <sheetViews>
    <sheetView zoomScalePageLayoutView="0" workbookViewId="0" topLeftCell="A1">
      <selection activeCell="D76" sqref="D76"/>
    </sheetView>
  </sheetViews>
  <sheetFormatPr defaultColWidth="9.00390625" defaultRowHeight="12.75"/>
  <sheetData>
    <row r="3" spans="1:17" ht="12.75">
      <c r="A3" s="133" t="s">
        <v>92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2.75">
      <c r="A4" s="134" t="s">
        <v>8</v>
      </c>
      <c r="B4" s="123"/>
      <c r="C4" s="124"/>
      <c r="D4" s="134"/>
      <c r="E4" s="123"/>
      <c r="F4" s="123"/>
      <c r="G4" s="123"/>
      <c r="H4" s="123"/>
      <c r="I4" s="123"/>
      <c r="J4" s="123"/>
      <c r="K4" s="123"/>
      <c r="L4" s="123"/>
      <c r="M4" s="124"/>
      <c r="N4" s="4" t="s">
        <v>28</v>
      </c>
      <c r="O4" s="3" t="s">
        <v>9</v>
      </c>
      <c r="P4" s="85" t="s">
        <v>26</v>
      </c>
      <c r="Q4" s="87"/>
    </row>
    <row r="5" spans="1:17" ht="38.25">
      <c r="A5" s="122" t="s">
        <v>11</v>
      </c>
      <c r="B5" s="123"/>
      <c r="C5" s="124"/>
      <c r="D5" s="130" t="s">
        <v>19</v>
      </c>
      <c r="E5" s="131"/>
      <c r="F5" s="131"/>
      <c r="G5" s="131"/>
      <c r="H5" s="131"/>
      <c r="I5" s="131"/>
      <c r="J5" s="131"/>
      <c r="K5" s="131"/>
      <c r="L5" s="131"/>
      <c r="M5" s="132"/>
      <c r="N5" s="49" t="s">
        <v>80</v>
      </c>
      <c r="O5" s="50">
        <v>0.03</v>
      </c>
      <c r="P5" s="128" t="s">
        <v>94</v>
      </c>
      <c r="Q5" s="129"/>
    </row>
    <row r="6" spans="1:17" ht="45" customHeight="1">
      <c r="A6" s="122"/>
      <c r="B6" s="123"/>
      <c r="C6" s="124"/>
      <c r="D6" s="125" t="s">
        <v>83</v>
      </c>
      <c r="E6" s="126"/>
      <c r="F6" s="126"/>
      <c r="G6" s="126"/>
      <c r="H6" s="126"/>
      <c r="I6" s="126"/>
      <c r="J6" s="126"/>
      <c r="K6" s="126"/>
      <c r="L6" s="126"/>
      <c r="M6" s="127"/>
      <c r="N6" s="49" t="s">
        <v>80</v>
      </c>
      <c r="O6" s="50">
        <v>0.006</v>
      </c>
      <c r="P6" s="128"/>
      <c r="Q6" s="129"/>
    </row>
    <row r="7" spans="1:17" ht="43.5" customHeight="1">
      <c r="A7" s="122"/>
      <c r="B7" s="123"/>
      <c r="C7" s="124"/>
      <c r="D7" s="125" t="s">
        <v>24</v>
      </c>
      <c r="E7" s="126"/>
      <c r="F7" s="126"/>
      <c r="G7" s="126"/>
      <c r="H7" s="126"/>
      <c r="I7" s="126"/>
      <c r="J7" s="126"/>
      <c r="K7" s="126"/>
      <c r="L7" s="126"/>
      <c r="M7" s="127"/>
      <c r="N7" s="49" t="s">
        <v>80</v>
      </c>
      <c r="O7" s="50">
        <v>0.03</v>
      </c>
      <c r="P7" s="128"/>
      <c r="Q7" s="129"/>
    </row>
    <row r="8" spans="1:17" ht="43.5" customHeight="1">
      <c r="A8" s="122"/>
      <c r="B8" s="123"/>
      <c r="C8" s="124"/>
      <c r="D8" s="125" t="s">
        <v>87</v>
      </c>
      <c r="E8" s="126"/>
      <c r="F8" s="126"/>
      <c r="G8" s="126"/>
      <c r="H8" s="126"/>
      <c r="I8" s="126"/>
      <c r="J8" s="126"/>
      <c r="K8" s="126"/>
      <c r="L8" s="126"/>
      <c r="M8" s="127"/>
      <c r="N8" s="49" t="s">
        <v>30</v>
      </c>
      <c r="O8" s="50">
        <v>1</v>
      </c>
      <c r="P8" s="128"/>
      <c r="Q8" s="129"/>
    </row>
    <row r="9" spans="1:17" ht="12.75">
      <c r="A9" s="47" t="s">
        <v>10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 t="s">
        <v>27</v>
      </c>
      <c r="Q9" s="47">
        <v>7.398</v>
      </c>
    </row>
    <row r="10" spans="1:17" ht="12.75">
      <c r="A10" s="122" t="s">
        <v>11</v>
      </c>
      <c r="B10" s="123"/>
      <c r="C10" s="124"/>
      <c r="D10" s="130" t="s">
        <v>12</v>
      </c>
      <c r="E10" s="131"/>
      <c r="F10" s="131"/>
      <c r="G10" s="131"/>
      <c r="H10" s="131"/>
      <c r="I10" s="131"/>
      <c r="J10" s="131"/>
      <c r="K10" s="131"/>
      <c r="L10" s="131"/>
      <c r="M10" s="132"/>
      <c r="N10" s="49" t="s">
        <v>78</v>
      </c>
      <c r="O10" s="50">
        <v>0.07</v>
      </c>
      <c r="P10" s="128"/>
      <c r="Q10" s="129"/>
    </row>
    <row r="11" spans="1:17" ht="12.75">
      <c r="A11" s="47" t="s">
        <v>10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 t="s">
        <v>27</v>
      </c>
      <c r="Q11" s="67">
        <v>1.46</v>
      </c>
    </row>
    <row r="12" spans="1:17" ht="27" customHeight="1">
      <c r="A12" s="122" t="s">
        <v>11</v>
      </c>
      <c r="B12" s="123"/>
      <c r="C12" s="124"/>
      <c r="D12" s="125" t="s">
        <v>72</v>
      </c>
      <c r="E12" s="126"/>
      <c r="F12" s="126"/>
      <c r="G12" s="126"/>
      <c r="H12" s="126"/>
      <c r="I12" s="126"/>
      <c r="J12" s="126"/>
      <c r="K12" s="126"/>
      <c r="L12" s="126"/>
      <c r="M12" s="127"/>
      <c r="N12" s="49" t="s">
        <v>73</v>
      </c>
      <c r="O12" s="50">
        <v>1</v>
      </c>
      <c r="P12" s="128" t="s">
        <v>95</v>
      </c>
      <c r="Q12" s="129"/>
    </row>
    <row r="13" spans="1:17" ht="12.75">
      <c r="A13" s="47" t="s">
        <v>10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 t="s">
        <v>27</v>
      </c>
      <c r="Q13" s="67">
        <v>2.004</v>
      </c>
    </row>
    <row r="14" spans="1:17" ht="27.75" customHeight="1">
      <c r="A14" s="122" t="s">
        <v>11</v>
      </c>
      <c r="B14" s="123"/>
      <c r="C14" s="124"/>
      <c r="D14" s="125" t="s">
        <v>74</v>
      </c>
      <c r="E14" s="126"/>
      <c r="F14" s="126"/>
      <c r="G14" s="126"/>
      <c r="H14" s="126"/>
      <c r="I14" s="126"/>
      <c r="J14" s="126"/>
      <c r="K14" s="126"/>
      <c r="L14" s="126"/>
      <c r="M14" s="127"/>
      <c r="N14" s="49" t="s">
        <v>82</v>
      </c>
      <c r="O14" s="50">
        <v>0.1</v>
      </c>
      <c r="P14" s="128" t="s">
        <v>96</v>
      </c>
      <c r="Q14" s="129"/>
    </row>
    <row r="15" spans="1:17" ht="27.75" customHeight="1">
      <c r="A15" s="122"/>
      <c r="B15" s="123"/>
      <c r="C15" s="124"/>
      <c r="D15" s="125" t="s">
        <v>75</v>
      </c>
      <c r="E15" s="126"/>
      <c r="F15" s="126"/>
      <c r="G15" s="126"/>
      <c r="H15" s="126"/>
      <c r="I15" s="126"/>
      <c r="J15" s="126"/>
      <c r="K15" s="126"/>
      <c r="L15" s="126"/>
      <c r="M15" s="127"/>
      <c r="N15" s="49" t="s">
        <v>80</v>
      </c>
      <c r="O15" s="50">
        <v>0.02</v>
      </c>
      <c r="P15" s="128"/>
      <c r="Q15" s="129"/>
    </row>
    <row r="16" spans="1:17" ht="12.75">
      <c r="A16" s="47" t="s">
        <v>10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 t="s">
        <v>27</v>
      </c>
      <c r="Q16" s="67">
        <v>2.015</v>
      </c>
    </row>
    <row r="17" spans="1:17" ht="27" customHeight="1">
      <c r="A17" s="122" t="s">
        <v>2</v>
      </c>
      <c r="B17" s="123"/>
      <c r="C17" s="124"/>
      <c r="D17" s="125" t="s">
        <v>14</v>
      </c>
      <c r="E17" s="126"/>
      <c r="F17" s="126"/>
      <c r="G17" s="126"/>
      <c r="H17" s="126"/>
      <c r="I17" s="126"/>
      <c r="J17" s="126"/>
      <c r="K17" s="126"/>
      <c r="L17" s="126"/>
      <c r="M17" s="127"/>
      <c r="N17" s="49" t="s">
        <v>86</v>
      </c>
      <c r="O17" s="50">
        <v>0.4</v>
      </c>
      <c r="P17" s="128" t="s">
        <v>85</v>
      </c>
      <c r="Q17" s="129"/>
    </row>
    <row r="18" spans="1:17" ht="12.75">
      <c r="A18" s="44" t="s">
        <v>10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 t="s">
        <v>27</v>
      </c>
      <c r="Q18" s="44">
        <v>24.577</v>
      </c>
    </row>
    <row r="19" spans="1:17" ht="45.75" customHeight="1">
      <c r="A19" s="122" t="s">
        <v>6</v>
      </c>
      <c r="B19" s="123"/>
      <c r="C19" s="124"/>
      <c r="D19" s="125" t="s">
        <v>83</v>
      </c>
      <c r="E19" s="126"/>
      <c r="F19" s="126"/>
      <c r="G19" s="126"/>
      <c r="H19" s="126"/>
      <c r="I19" s="126"/>
      <c r="J19" s="126"/>
      <c r="K19" s="126"/>
      <c r="L19" s="126"/>
      <c r="M19" s="127"/>
      <c r="N19" s="49" t="s">
        <v>80</v>
      </c>
      <c r="O19" s="50">
        <v>0.005</v>
      </c>
      <c r="P19" s="128" t="s">
        <v>98</v>
      </c>
      <c r="Q19" s="129"/>
    </row>
    <row r="20" spans="1:17" ht="25.5" customHeight="1">
      <c r="A20" s="122"/>
      <c r="B20" s="123"/>
      <c r="C20" s="124"/>
      <c r="D20" s="125" t="s">
        <v>24</v>
      </c>
      <c r="E20" s="126"/>
      <c r="F20" s="126"/>
      <c r="G20" s="126"/>
      <c r="H20" s="126"/>
      <c r="I20" s="126"/>
      <c r="J20" s="126"/>
      <c r="K20" s="126"/>
      <c r="L20" s="126"/>
      <c r="M20" s="127"/>
      <c r="N20" s="49" t="s">
        <v>80</v>
      </c>
      <c r="O20" s="50">
        <v>0.06</v>
      </c>
      <c r="P20" s="128"/>
      <c r="Q20" s="129"/>
    </row>
    <row r="21" spans="1:17" ht="25.5" customHeight="1">
      <c r="A21" s="122"/>
      <c r="B21" s="123"/>
      <c r="C21" s="124"/>
      <c r="D21" s="125" t="s">
        <v>91</v>
      </c>
      <c r="E21" s="126"/>
      <c r="F21" s="126"/>
      <c r="G21" s="126"/>
      <c r="H21" s="126"/>
      <c r="I21" s="126"/>
      <c r="J21" s="126"/>
      <c r="K21" s="126"/>
      <c r="L21" s="126"/>
      <c r="M21" s="127"/>
      <c r="N21" s="49" t="s">
        <v>89</v>
      </c>
      <c r="O21" s="50">
        <v>1</v>
      </c>
      <c r="P21" s="128"/>
      <c r="Q21" s="129"/>
    </row>
    <row r="22" spans="1:17" ht="25.5" customHeight="1">
      <c r="A22" s="122"/>
      <c r="B22" s="123"/>
      <c r="C22" s="124"/>
      <c r="D22" s="125" t="s">
        <v>88</v>
      </c>
      <c r="E22" s="126"/>
      <c r="F22" s="126"/>
      <c r="G22" s="126"/>
      <c r="H22" s="126"/>
      <c r="I22" s="126"/>
      <c r="J22" s="126"/>
      <c r="K22" s="126"/>
      <c r="L22" s="126"/>
      <c r="M22" s="127"/>
      <c r="N22" s="49" t="s">
        <v>90</v>
      </c>
      <c r="O22" s="50">
        <v>0.001</v>
      </c>
      <c r="P22" s="128"/>
      <c r="Q22" s="129"/>
    </row>
    <row r="23" spans="1:17" ht="12.75">
      <c r="A23" s="8" t="s">
        <v>10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 t="s">
        <v>27</v>
      </c>
      <c r="Q23" s="8">
        <v>11.816</v>
      </c>
    </row>
    <row r="24" spans="1:17" ht="26.25" customHeight="1">
      <c r="A24" s="122" t="s">
        <v>6</v>
      </c>
      <c r="B24" s="123"/>
      <c r="C24" s="124"/>
      <c r="D24" s="125" t="s">
        <v>72</v>
      </c>
      <c r="E24" s="126"/>
      <c r="F24" s="126"/>
      <c r="G24" s="126"/>
      <c r="H24" s="126"/>
      <c r="I24" s="126"/>
      <c r="J24" s="126"/>
      <c r="K24" s="126"/>
      <c r="L24" s="126"/>
      <c r="M24" s="127"/>
      <c r="N24" s="49" t="s">
        <v>73</v>
      </c>
      <c r="O24" s="50">
        <v>1</v>
      </c>
      <c r="P24" s="128" t="s">
        <v>99</v>
      </c>
      <c r="Q24" s="129"/>
    </row>
    <row r="25" spans="1:17" ht="12.75">
      <c r="A25" s="8" t="s">
        <v>10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 t="s">
        <v>27</v>
      </c>
      <c r="Q25" s="8">
        <v>2.044</v>
      </c>
    </row>
    <row r="26" spans="1:17" ht="24.75" customHeight="1">
      <c r="A26" s="122" t="s">
        <v>6</v>
      </c>
      <c r="B26" s="123"/>
      <c r="C26" s="124"/>
      <c r="D26" s="125" t="s">
        <v>20</v>
      </c>
      <c r="E26" s="126"/>
      <c r="F26" s="126"/>
      <c r="G26" s="126"/>
      <c r="H26" s="126"/>
      <c r="I26" s="126"/>
      <c r="J26" s="126"/>
      <c r="K26" s="126"/>
      <c r="L26" s="126"/>
      <c r="M26" s="127"/>
      <c r="N26" s="49" t="s">
        <v>16</v>
      </c>
      <c r="O26" s="50">
        <v>0.01</v>
      </c>
      <c r="P26" s="128" t="s">
        <v>100</v>
      </c>
      <c r="Q26" s="129"/>
    </row>
    <row r="27" spans="1:17" ht="12.75">
      <c r="A27" s="8" t="s">
        <v>10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 t="s">
        <v>27</v>
      </c>
      <c r="Q27" s="8">
        <v>0.685</v>
      </c>
    </row>
    <row r="28" spans="1:17" ht="25.5">
      <c r="A28" s="122" t="s">
        <v>7</v>
      </c>
      <c r="B28" s="123"/>
      <c r="C28" s="124"/>
      <c r="D28" s="125" t="s">
        <v>14</v>
      </c>
      <c r="E28" s="126"/>
      <c r="F28" s="126"/>
      <c r="G28" s="126"/>
      <c r="H28" s="126"/>
      <c r="I28" s="126"/>
      <c r="J28" s="126"/>
      <c r="K28" s="126"/>
      <c r="L28" s="126"/>
      <c r="M28" s="127"/>
      <c r="N28" s="49" t="s">
        <v>86</v>
      </c>
      <c r="O28" s="50">
        <v>0.5</v>
      </c>
      <c r="P28" s="128" t="s">
        <v>101</v>
      </c>
      <c r="Q28" s="129"/>
    </row>
    <row r="29" spans="1:17" ht="12.75">
      <c r="A29" s="17" t="s">
        <v>10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 t="s">
        <v>27</v>
      </c>
      <c r="Q29" s="17">
        <v>30.719</v>
      </c>
    </row>
    <row r="30" spans="1:17" ht="28.5" customHeight="1">
      <c r="A30" s="122" t="s">
        <v>7</v>
      </c>
      <c r="B30" s="123"/>
      <c r="C30" s="124"/>
      <c r="D30" s="125" t="s">
        <v>72</v>
      </c>
      <c r="E30" s="126"/>
      <c r="F30" s="126"/>
      <c r="G30" s="126"/>
      <c r="H30" s="126"/>
      <c r="I30" s="126"/>
      <c r="J30" s="126"/>
      <c r="K30" s="126"/>
      <c r="L30" s="126"/>
      <c r="M30" s="127"/>
      <c r="N30" s="49" t="s">
        <v>73</v>
      </c>
      <c r="O30" s="50">
        <v>1</v>
      </c>
      <c r="P30" s="128" t="s">
        <v>102</v>
      </c>
      <c r="Q30" s="129"/>
    </row>
    <row r="31" spans="1:17" ht="12.75">
      <c r="A31" s="17" t="s">
        <v>10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 t="s">
        <v>27</v>
      </c>
      <c r="Q31" s="17">
        <v>2.044</v>
      </c>
    </row>
    <row r="32" spans="1:17" ht="45" customHeight="1">
      <c r="A32" s="122" t="s">
        <v>7</v>
      </c>
      <c r="B32" s="123"/>
      <c r="C32" s="124"/>
      <c r="D32" s="125" t="s">
        <v>24</v>
      </c>
      <c r="E32" s="126"/>
      <c r="F32" s="126"/>
      <c r="G32" s="126"/>
      <c r="H32" s="126"/>
      <c r="I32" s="126"/>
      <c r="J32" s="126"/>
      <c r="K32" s="126"/>
      <c r="L32" s="126"/>
      <c r="M32" s="127"/>
      <c r="N32" s="49" t="s">
        <v>80</v>
      </c>
      <c r="O32" s="50">
        <v>0.008</v>
      </c>
      <c r="P32" s="128" t="s">
        <v>103</v>
      </c>
      <c r="Q32" s="129"/>
    </row>
    <row r="33" spans="1:17" ht="38.25">
      <c r="A33" s="122"/>
      <c r="B33" s="123"/>
      <c r="C33" s="124"/>
      <c r="D33" s="125" t="s">
        <v>88</v>
      </c>
      <c r="E33" s="126"/>
      <c r="F33" s="126"/>
      <c r="G33" s="126"/>
      <c r="H33" s="126"/>
      <c r="I33" s="126"/>
      <c r="J33" s="126"/>
      <c r="K33" s="126"/>
      <c r="L33" s="126"/>
      <c r="M33" s="127"/>
      <c r="N33" s="49" t="s">
        <v>90</v>
      </c>
      <c r="O33" s="50">
        <v>0.01</v>
      </c>
      <c r="P33" s="128"/>
      <c r="Q33" s="129"/>
    </row>
    <row r="34" spans="1:17" ht="12.75">
      <c r="A34" s="17" t="s">
        <v>10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 t="s">
        <v>27</v>
      </c>
      <c r="Q34" s="43">
        <v>1.62</v>
      </c>
    </row>
    <row r="35" spans="1:17" ht="27" customHeight="1">
      <c r="A35" s="122" t="s">
        <v>7</v>
      </c>
      <c r="B35" s="123"/>
      <c r="C35" s="124"/>
      <c r="D35" s="125" t="s">
        <v>87</v>
      </c>
      <c r="E35" s="126"/>
      <c r="F35" s="126"/>
      <c r="G35" s="126"/>
      <c r="H35" s="126"/>
      <c r="I35" s="126"/>
      <c r="J35" s="126"/>
      <c r="K35" s="126"/>
      <c r="L35" s="126"/>
      <c r="M35" s="127"/>
      <c r="N35" s="49" t="s">
        <v>30</v>
      </c>
      <c r="O35" s="50">
        <v>1</v>
      </c>
      <c r="P35" s="128" t="s">
        <v>104</v>
      </c>
      <c r="Q35" s="129"/>
    </row>
    <row r="36" spans="1:17" ht="12.75">
      <c r="A36" s="17" t="s">
        <v>10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 t="s">
        <v>27</v>
      </c>
      <c r="Q36" s="43">
        <v>1.674</v>
      </c>
    </row>
    <row r="37" spans="1:17" ht="25.5">
      <c r="A37" s="122" t="s">
        <v>7</v>
      </c>
      <c r="B37" s="123"/>
      <c r="C37" s="124"/>
      <c r="D37" s="125" t="s">
        <v>20</v>
      </c>
      <c r="E37" s="126"/>
      <c r="F37" s="126"/>
      <c r="G37" s="126"/>
      <c r="H37" s="126"/>
      <c r="I37" s="126"/>
      <c r="J37" s="126"/>
      <c r="K37" s="126"/>
      <c r="L37" s="126"/>
      <c r="M37" s="127"/>
      <c r="N37" s="49" t="s">
        <v>16</v>
      </c>
      <c r="O37" s="50">
        <v>0.01</v>
      </c>
      <c r="P37" s="128" t="s">
        <v>105</v>
      </c>
      <c r="Q37" s="129"/>
    </row>
    <row r="38" spans="1:17" ht="12.75">
      <c r="A38" s="17" t="s">
        <v>10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 t="s">
        <v>27</v>
      </c>
      <c r="Q38" s="43">
        <v>0.685</v>
      </c>
    </row>
    <row r="39" spans="1:17" ht="42" customHeight="1">
      <c r="A39" s="122" t="s">
        <v>13</v>
      </c>
      <c r="B39" s="123"/>
      <c r="C39" s="124"/>
      <c r="D39" s="125" t="s">
        <v>79</v>
      </c>
      <c r="E39" s="126"/>
      <c r="F39" s="126"/>
      <c r="G39" s="126"/>
      <c r="H39" s="126"/>
      <c r="I39" s="126"/>
      <c r="J39" s="126"/>
      <c r="K39" s="126"/>
      <c r="L39" s="126"/>
      <c r="M39" s="127"/>
      <c r="N39" s="49" t="s">
        <v>80</v>
      </c>
      <c r="O39" s="50">
        <v>8.5</v>
      </c>
      <c r="P39" s="128"/>
      <c r="Q39" s="129"/>
    </row>
    <row r="40" spans="1:17" ht="12.75">
      <c r="A40" s="45" t="s">
        <v>10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 t="s">
        <v>27</v>
      </c>
      <c r="Q40" s="45">
        <v>27.684</v>
      </c>
    </row>
    <row r="41" spans="1:17" ht="44.25" customHeight="1">
      <c r="A41" s="122" t="s">
        <v>15</v>
      </c>
      <c r="B41" s="123"/>
      <c r="C41" s="124"/>
      <c r="D41" s="125" t="s">
        <v>108</v>
      </c>
      <c r="E41" s="126"/>
      <c r="F41" s="126"/>
      <c r="G41" s="126"/>
      <c r="H41" s="126"/>
      <c r="I41" s="126"/>
      <c r="J41" s="126"/>
      <c r="K41" s="126"/>
      <c r="L41" s="126"/>
      <c r="M41" s="127"/>
      <c r="N41" s="49" t="s">
        <v>82</v>
      </c>
      <c r="O41" s="50">
        <v>0.1</v>
      </c>
      <c r="P41" s="128" t="s">
        <v>107</v>
      </c>
      <c r="Q41" s="129"/>
    </row>
    <row r="42" spans="1:17" ht="12.75">
      <c r="A42" s="53" t="s">
        <v>10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 t="s">
        <v>27</v>
      </c>
      <c r="Q42" s="53">
        <v>1.054</v>
      </c>
    </row>
    <row r="43" spans="1:17" ht="48" customHeight="1">
      <c r="A43" s="122" t="s">
        <v>17</v>
      </c>
      <c r="B43" s="123"/>
      <c r="C43" s="124"/>
      <c r="D43" s="125" t="s">
        <v>74</v>
      </c>
      <c r="E43" s="126"/>
      <c r="F43" s="126"/>
      <c r="G43" s="126"/>
      <c r="H43" s="126"/>
      <c r="I43" s="126"/>
      <c r="J43" s="126"/>
      <c r="K43" s="126"/>
      <c r="L43" s="126"/>
      <c r="M43" s="127"/>
      <c r="N43" s="49" t="s">
        <v>82</v>
      </c>
      <c r="O43" s="50">
        <v>0.1</v>
      </c>
      <c r="P43" s="128" t="s">
        <v>109</v>
      </c>
      <c r="Q43" s="129"/>
    </row>
    <row r="44" spans="1:17" ht="87" customHeight="1">
      <c r="A44" s="122"/>
      <c r="B44" s="123"/>
      <c r="C44" s="124"/>
      <c r="D44" s="125" t="s">
        <v>84</v>
      </c>
      <c r="E44" s="126"/>
      <c r="F44" s="126"/>
      <c r="G44" s="126"/>
      <c r="H44" s="126"/>
      <c r="I44" s="126"/>
      <c r="J44" s="126"/>
      <c r="K44" s="126"/>
      <c r="L44" s="126"/>
      <c r="M44" s="127"/>
      <c r="N44" s="49" t="s">
        <v>81</v>
      </c>
      <c r="O44" s="50">
        <v>0.003</v>
      </c>
      <c r="P44" s="128"/>
      <c r="Q44" s="129"/>
    </row>
    <row r="45" spans="1:17" ht="39" customHeight="1">
      <c r="A45" s="122"/>
      <c r="B45" s="123"/>
      <c r="C45" s="124"/>
      <c r="D45" s="125" t="s">
        <v>75</v>
      </c>
      <c r="E45" s="126"/>
      <c r="F45" s="126"/>
      <c r="G45" s="126"/>
      <c r="H45" s="126"/>
      <c r="I45" s="126"/>
      <c r="J45" s="126"/>
      <c r="K45" s="126"/>
      <c r="L45" s="126"/>
      <c r="M45" s="127"/>
      <c r="N45" s="49" t="s">
        <v>80</v>
      </c>
      <c r="O45" s="50">
        <v>0.003</v>
      </c>
      <c r="P45" s="128"/>
      <c r="Q45" s="129"/>
    </row>
    <row r="46" spans="1:17" ht="12.75">
      <c r="A46" s="9" t="s">
        <v>10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 t="s">
        <v>27</v>
      </c>
      <c r="Q46" s="10">
        <v>0.88</v>
      </c>
    </row>
    <row r="47" spans="1:17" ht="38.25">
      <c r="A47" s="122" t="s">
        <v>17</v>
      </c>
      <c r="B47" s="123"/>
      <c r="C47" s="124"/>
      <c r="D47" s="125" t="s">
        <v>111</v>
      </c>
      <c r="E47" s="126"/>
      <c r="F47" s="126"/>
      <c r="G47" s="126"/>
      <c r="H47" s="126"/>
      <c r="I47" s="126"/>
      <c r="J47" s="126"/>
      <c r="K47" s="126"/>
      <c r="L47" s="126"/>
      <c r="M47" s="127"/>
      <c r="N47" s="49" t="s">
        <v>82</v>
      </c>
      <c r="O47" s="50">
        <v>0.1</v>
      </c>
      <c r="P47" s="128" t="s">
        <v>110</v>
      </c>
      <c r="Q47" s="129"/>
    </row>
    <row r="48" spans="1:17" ht="12.75">
      <c r="A48" s="9" t="s">
        <v>10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 t="s">
        <v>27</v>
      </c>
      <c r="Q48" s="10">
        <v>1.565</v>
      </c>
    </row>
    <row r="49" spans="1:17" ht="26.25" customHeight="1">
      <c r="A49" s="122" t="s">
        <v>21</v>
      </c>
      <c r="B49" s="123"/>
      <c r="C49" s="124"/>
      <c r="D49" s="125" t="s">
        <v>72</v>
      </c>
      <c r="E49" s="126"/>
      <c r="F49" s="126"/>
      <c r="G49" s="126"/>
      <c r="H49" s="126"/>
      <c r="I49" s="126"/>
      <c r="J49" s="126"/>
      <c r="K49" s="126"/>
      <c r="L49" s="126"/>
      <c r="M49" s="127"/>
      <c r="N49" s="49" t="s">
        <v>73</v>
      </c>
      <c r="O49" s="50">
        <v>1</v>
      </c>
      <c r="P49" s="128" t="s">
        <v>112</v>
      </c>
      <c r="Q49" s="129"/>
    </row>
    <row r="50" spans="1:17" ht="12.75">
      <c r="A50" s="46" t="s">
        <v>10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 t="s">
        <v>27</v>
      </c>
      <c r="Q50" s="46">
        <v>2.044</v>
      </c>
    </row>
    <row r="51" spans="1:17" ht="40.5" customHeight="1">
      <c r="A51" s="122" t="s">
        <v>21</v>
      </c>
      <c r="B51" s="123"/>
      <c r="C51" s="124"/>
      <c r="D51" s="125" t="s">
        <v>72</v>
      </c>
      <c r="E51" s="126"/>
      <c r="F51" s="126"/>
      <c r="G51" s="126"/>
      <c r="H51" s="126"/>
      <c r="I51" s="126"/>
      <c r="J51" s="126"/>
      <c r="K51" s="126"/>
      <c r="L51" s="126"/>
      <c r="M51" s="127"/>
      <c r="N51" s="49" t="s">
        <v>73</v>
      </c>
      <c r="O51" s="50">
        <v>4</v>
      </c>
      <c r="P51" s="128" t="s">
        <v>113</v>
      </c>
      <c r="Q51" s="129"/>
    </row>
    <row r="52" spans="1:17" ht="12.75">
      <c r="A52" s="46" t="s">
        <v>10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 t="s">
        <v>27</v>
      </c>
      <c r="Q52" s="46">
        <v>4.076</v>
      </c>
    </row>
    <row r="54" ht="12.75">
      <c r="F54" t="s">
        <v>61</v>
      </c>
    </row>
    <row r="57" spans="6:7" ht="12.75">
      <c r="F57" t="s">
        <v>62</v>
      </c>
      <c r="G57" t="s">
        <v>63</v>
      </c>
    </row>
  </sheetData>
  <sheetProtection/>
  <mergeCells count="91">
    <mergeCell ref="A49:C49"/>
    <mergeCell ref="D49:M49"/>
    <mergeCell ref="P49:Q49"/>
    <mergeCell ref="D39:M39"/>
    <mergeCell ref="P39:Q39"/>
    <mergeCell ref="A20:C20"/>
    <mergeCell ref="A32:C32"/>
    <mergeCell ref="D26:M26"/>
    <mergeCell ref="P26:Q26"/>
    <mergeCell ref="A21:C21"/>
    <mergeCell ref="P10:Q10"/>
    <mergeCell ref="A17:C17"/>
    <mergeCell ref="P12:Q12"/>
    <mergeCell ref="A14:C14"/>
    <mergeCell ref="D14:M14"/>
    <mergeCell ref="P14:Q14"/>
    <mergeCell ref="A15:C15"/>
    <mergeCell ref="D15:M15"/>
    <mergeCell ref="A30:C30"/>
    <mergeCell ref="A19:C19"/>
    <mergeCell ref="D19:M19"/>
    <mergeCell ref="P19:Q19"/>
    <mergeCell ref="A12:C12"/>
    <mergeCell ref="D12:M12"/>
    <mergeCell ref="P15:Q15"/>
    <mergeCell ref="P28:Q28"/>
    <mergeCell ref="D30:M30"/>
    <mergeCell ref="A26:C26"/>
    <mergeCell ref="A6:C6"/>
    <mergeCell ref="D6:M6"/>
    <mergeCell ref="P6:Q6"/>
    <mergeCell ref="A7:C7"/>
    <mergeCell ref="D7:M7"/>
    <mergeCell ref="P7:Q7"/>
    <mergeCell ref="A3:Q3"/>
    <mergeCell ref="A4:C4"/>
    <mergeCell ref="D4:M4"/>
    <mergeCell ref="P4:Q4"/>
    <mergeCell ref="A5:C5"/>
    <mergeCell ref="D5:M5"/>
    <mergeCell ref="P5:Q5"/>
    <mergeCell ref="A8:C8"/>
    <mergeCell ref="D8:M8"/>
    <mergeCell ref="P8:Q8"/>
    <mergeCell ref="D21:M21"/>
    <mergeCell ref="D24:M24"/>
    <mergeCell ref="P24:Q24"/>
    <mergeCell ref="P21:Q21"/>
    <mergeCell ref="A22:C22"/>
    <mergeCell ref="A10:C10"/>
    <mergeCell ref="D10:M10"/>
    <mergeCell ref="A33:C33"/>
    <mergeCell ref="D33:M33"/>
    <mergeCell ref="D20:M20"/>
    <mergeCell ref="P20:Q20"/>
    <mergeCell ref="P30:Q30"/>
    <mergeCell ref="P22:Q22"/>
    <mergeCell ref="D22:M22"/>
    <mergeCell ref="A24:C24"/>
    <mergeCell ref="A28:C28"/>
    <mergeCell ref="D28:M28"/>
    <mergeCell ref="D43:M43"/>
    <mergeCell ref="P43:Q43"/>
    <mergeCell ref="A44:C44"/>
    <mergeCell ref="D32:M32"/>
    <mergeCell ref="P32:Q32"/>
    <mergeCell ref="D17:M17"/>
    <mergeCell ref="P17:Q17"/>
    <mergeCell ref="A37:C37"/>
    <mergeCell ref="D37:M37"/>
    <mergeCell ref="P37:Q37"/>
    <mergeCell ref="P33:Q33"/>
    <mergeCell ref="A35:C35"/>
    <mergeCell ref="D35:M35"/>
    <mergeCell ref="P35:Q35"/>
    <mergeCell ref="D44:M44"/>
    <mergeCell ref="P44:Q44"/>
    <mergeCell ref="A39:C39"/>
    <mergeCell ref="A41:C41"/>
    <mergeCell ref="D41:M41"/>
    <mergeCell ref="P41:Q41"/>
    <mergeCell ref="A51:C51"/>
    <mergeCell ref="D51:M51"/>
    <mergeCell ref="P51:Q51"/>
    <mergeCell ref="D45:M45"/>
    <mergeCell ref="P45:Q45"/>
    <mergeCell ref="A43:C43"/>
    <mergeCell ref="A47:C47"/>
    <mergeCell ref="D47:M47"/>
    <mergeCell ref="P47:Q47"/>
    <mergeCell ref="A45:C4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User</cp:lastModifiedBy>
  <cp:lastPrinted>2022-08-23T10:09:39Z</cp:lastPrinted>
  <dcterms:created xsi:type="dcterms:W3CDTF">2007-02-04T12:22:59Z</dcterms:created>
  <dcterms:modified xsi:type="dcterms:W3CDTF">2024-03-05T07:31:37Z</dcterms:modified>
  <cp:category/>
  <cp:version/>
  <cp:contentType/>
  <cp:contentStatus/>
</cp:coreProperties>
</file>