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65" windowWidth="15480" windowHeight="10305" activeTab="0"/>
  </bookViews>
  <sheets>
    <sheet name="2023" sheetId="1" r:id="rId1"/>
    <sheet name="работы2023" sheetId="2" r:id="rId2"/>
  </sheets>
  <definedNames>
    <definedName name="_xlnm.Print_Area" localSheetId="0">'2023'!$A$29:$O$41</definedName>
    <definedName name="_xlnm.Print_Area" localSheetId="1">'работы2023'!$A$2:$O$32</definedName>
  </definedNames>
  <calcPr fullCalcOnLoad="1"/>
</workbook>
</file>

<file path=xl/comments1.xml><?xml version="1.0" encoding="utf-8"?>
<comments xmlns="http://schemas.openxmlformats.org/spreadsheetml/2006/main">
  <authors>
    <author>Елена</author>
    <author>User</author>
  </authors>
  <commentList>
    <comment ref="K15" authorId="0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без уборщицы</t>
        </r>
      </text>
    </comment>
    <comment ref="K16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с уборщицей</t>
        </r>
      </text>
    </comment>
    <comment ref="N14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</t>
        </r>
      </text>
    </comment>
    <comment ref="N1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3500-замена дверного доводчика</t>
        </r>
      </text>
    </comment>
    <comment ref="N17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1585-материалы на субботник</t>
        </r>
      </text>
    </comment>
    <comment ref="N19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3500-замена дверн.доводчика 2под.
25500-поверка тепловычислителя
</t>
        </r>
      </text>
    </comment>
    <comment ref="N21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на тепловычислителе
1500-замена эл.питания на ВэПС 
5430,30-дезинсекция</t>
        </r>
      </text>
    </comment>
    <comment ref="N22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200-замок навесной</t>
        </r>
      </text>
    </comment>
    <comment ref="N25" authorId="1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170-эл.лампочки 2шт.
2257,49-технич.обслуживание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<sst xmlns="http://schemas.openxmlformats.org/spreadsheetml/2006/main" count="170" uniqueCount="96">
  <si>
    <t>Содержание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</si>
  <si>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</si>
  <si>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</si>
  <si>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</si>
  <si>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</si>
  <si>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</si>
  <si>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</si>
  <si>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</si>
  <si>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</si>
  <si>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</si>
  <si>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</si>
  <si>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</si>
  <si>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</si>
  <si>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ремонт</t>
  </si>
  <si>
    <t>итого</t>
  </si>
  <si>
    <t>тариф</t>
  </si>
  <si>
    <t>Месяц</t>
  </si>
  <si>
    <t>ед. изм.</t>
  </si>
  <si>
    <t>кол-во</t>
  </si>
  <si>
    <t>ИТОГО</t>
  </si>
  <si>
    <t>Смена светильников: с лампами накаливания</t>
  </si>
  <si>
    <t>тыс.руб.</t>
  </si>
  <si>
    <t>х/в</t>
  </si>
  <si>
    <t>Место провед-я работ</t>
  </si>
  <si>
    <t>долг</t>
  </si>
  <si>
    <t>Наименование видов работ (услуги)</t>
  </si>
  <si>
    <t>ТЕКУЩИЙ  РЕМОНТ</t>
  </si>
  <si>
    <t>РАБОТЫ   ПО  УПРАВЛЕНИЮ</t>
  </si>
  <si>
    <t>содер-жание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</si>
  <si>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</si>
  <si>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</si>
  <si>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</si>
  <si>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</si>
  <si>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>работы по содержанию помещений, входящих в состав общего имущества, уборка подъездов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</si>
  <si>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</si>
  <si>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</si>
  <si>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</si>
  <si>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</si>
  <si>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</si>
  <si>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</si>
  <si>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</si>
  <si>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</si>
  <si>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</si>
  <si>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</si>
  <si>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</si>
  <si>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</si>
  <si>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</si>
  <si>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</si>
  <si>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</si>
  <si>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</si>
  <si>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</si>
  <si>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росте-леком</t>
  </si>
  <si>
    <t>ИТОГО:</t>
  </si>
  <si>
    <t>Ремонт освещения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</si>
  <si>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</si>
  <si>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</si>
  <si>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</si>
  <si>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</si>
  <si>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 xml:space="preserve"> управле-ние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</si>
  <si>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</si>
  <si>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</si>
  <si>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</si>
  <si>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дезинсекция</t>
  </si>
  <si>
    <t>эл-во</t>
  </si>
  <si>
    <t xml:space="preserve">Работы по содержанию земельного участка </t>
  </si>
  <si>
    <t>Установка полиэтиленовых фасонных частей: отводов, колен, патрубков, переходов,компенсаторов,ревизий,п/отводов</t>
  </si>
  <si>
    <t>Разборка трубопроводов из  канализационных труб диаметром: 100 мм</t>
  </si>
  <si>
    <t>Прокладка внутренних трубопроводов канализации из полипропиленовых труб диаметром: 110 мм</t>
  </si>
  <si>
    <t>100 м трубопровода</t>
  </si>
  <si>
    <t>100 м трубопровода с фасонными частями</t>
  </si>
  <si>
    <t>10 фасонных частей</t>
  </si>
  <si>
    <t>общехозяйственные расходы</t>
  </si>
  <si>
    <t>Гидравлическое испытание трубопроводов систем отопления, водопровода и горячего водоснабжения диаметром: до 50 мм</t>
  </si>
  <si>
    <t>поверка тепловычислителя</t>
  </si>
  <si>
    <t>100 шт.</t>
  </si>
  <si>
    <t>Установка полиэтиленовых фасонных частей: тройников,заглушек</t>
  </si>
  <si>
    <t>материалы на субботник</t>
  </si>
  <si>
    <t>Смена датчиков движения</t>
  </si>
  <si>
    <t>Перечень выполненных работ по сметам за 2023 год по дому Тургенева 5</t>
  </si>
  <si>
    <t>Информация о доходах и расходах по дому __Тургенева 5__на 2023год.</t>
  </si>
  <si>
    <t>подвал канализация</t>
  </si>
  <si>
    <t>замена эл.питания</t>
  </si>
  <si>
    <t>замена дверного доводчика</t>
  </si>
  <si>
    <t>(2 подъезд 2,4 этаж)</t>
  </si>
  <si>
    <t>замена дверн.доводчика 2под.</t>
  </si>
  <si>
    <t>замена эл.питания на тепловычислителе</t>
  </si>
  <si>
    <t xml:space="preserve">замена эл.питания на ВэПС </t>
  </si>
  <si>
    <t>кв.43(ремонт "0" в эл.щите)</t>
  </si>
  <si>
    <t>кв.24(Замена провода от щита до счётчика)</t>
  </si>
  <si>
    <t>Провод двух- и трехжильный с разделительным основанием по стенам и потолкам, прокладываемый по основаниям: бетонным и металлическим</t>
  </si>
  <si>
    <t>100 м</t>
  </si>
  <si>
    <t>замок навесной</t>
  </si>
  <si>
    <t>3 подъезд 2 этаж</t>
  </si>
  <si>
    <t>4 подъезд 5 этаж</t>
  </si>
  <si>
    <t>эл.лампочки 2шт.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</si>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</sst>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_р_."/>
    <numFmt numFmtId="175" formatCode="0.00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&quot;р.&quot;"/>
    <numFmt numFmtId="182" formatCode="#,##0.00&quot;р.&quot;"/>
    <numFmt numFmtId="183" formatCode="0.0000"/>
    <numFmt numFmtId="184" formatCode="_-* #,##0.0&quot;р.&quot;_-;\-* #,##0.0&quot;р.&quot;_-;_-* &quot;-&quot;&quot;р.&quot;_-;_-@_-"/>
    <numFmt numFmtId="185" formatCode="_-* #,##0.00&quot;р.&quot;_-;\-* #,##0.00&quot;р.&quot;_-;_-* &quot;-&quot;&quot;р.&quot;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7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9772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2" fillId="0" borderId="0">
      <alignment/>
      <protection/>
    </xf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" fontId="6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174" fontId="0" fillId="0" borderId="10" xfId="0" applyNumberFormat="1" applyBorder="1" applyAlignment="1">
      <alignment horizontal="right" wrapText="1"/>
    </xf>
    <xf numFmtId="0" fontId="39" fillId="32" borderId="0" xfId="0" applyFont="1" applyFill="1" applyAlignment="1">
      <alignment/>
    </xf>
    <xf numFmtId="0" fontId="39" fillId="33" borderId="0" xfId="0" applyFont="1" applyFill="1" applyAlignment="1">
      <alignment/>
    </xf>
    <xf numFmtId="0" fontId="2" fillId="34" borderId="11" xfId="0" applyFont="1" applyFill="1" applyBorder="1" applyAlignment="1">
      <alignment/>
    </xf>
    <xf numFmtId="0" fontId="2" fillId="34" borderId="11" xfId="0" applyFont="1" applyFill="1" applyBorder="1" applyAlignment="1">
      <alignment wrapText="1"/>
    </xf>
    <xf numFmtId="2" fontId="7" fillId="0" borderId="12" xfId="0" applyNumberFormat="1" applyFont="1" applyBorder="1" applyAlignment="1">
      <alignment horizontal="left" vertical="top" textRotation="90" wrapText="1"/>
    </xf>
    <xf numFmtId="2" fontId="10" fillId="34" borderId="11" xfId="0" applyNumberFormat="1" applyFont="1" applyFill="1" applyBorder="1" applyAlignment="1">
      <alignment/>
    </xf>
    <xf numFmtId="2" fontId="10" fillId="0" borderId="13" xfId="0" applyNumberFormat="1" applyFont="1" applyBorder="1" applyAlignment="1">
      <alignment horizontal="center" vertical="top" wrapText="1"/>
    </xf>
    <xf numFmtId="4" fontId="8" fillId="34" borderId="10" xfId="0" applyNumberFormat="1" applyFont="1" applyFill="1" applyBorder="1" applyAlignment="1">
      <alignment horizontal="center"/>
    </xf>
    <xf numFmtId="2" fontId="7" fillId="7" borderId="13" xfId="0" applyNumberFormat="1" applyFont="1" applyFill="1" applyBorder="1" applyAlignment="1">
      <alignment horizontal="center" vertical="top" wrapText="1"/>
    </xf>
    <xf numFmtId="4" fontId="7" fillId="34" borderId="10" xfId="0" applyNumberFormat="1" applyFont="1" applyFill="1" applyBorder="1" applyAlignment="1">
      <alignment/>
    </xf>
    <xf numFmtId="2" fontId="7" fillId="13" borderId="14" xfId="0" applyNumberFormat="1" applyFont="1" applyFill="1" applyBorder="1" applyAlignment="1">
      <alignment horizontal="center" vertical="top" wrapText="1"/>
    </xf>
    <xf numFmtId="17" fontId="8" fillId="35" borderId="10" xfId="0" applyNumberFormat="1" applyFont="1" applyFill="1" applyBorder="1" applyAlignment="1">
      <alignment horizontal="left"/>
    </xf>
    <xf numFmtId="174" fontId="7" fillId="13" borderId="10" xfId="0" applyNumberFormat="1" applyFont="1" applyFill="1" applyBorder="1" applyAlignment="1">
      <alignment/>
    </xf>
    <xf numFmtId="174" fontId="7" fillId="13" borderId="13" xfId="0" applyNumberFormat="1" applyFont="1" applyFill="1" applyBorder="1" applyAlignment="1">
      <alignment/>
    </xf>
    <xf numFmtId="4" fontId="7" fillId="13" borderId="10" xfId="0" applyNumberFormat="1" applyFont="1" applyFill="1" applyBorder="1" applyAlignment="1">
      <alignment/>
    </xf>
    <xf numFmtId="174" fontId="7" fillId="36" borderId="10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4" fontId="7" fillId="0" borderId="0" xfId="0" applyNumberFormat="1" applyFont="1" applyFill="1" applyBorder="1" applyAlignment="1">
      <alignment/>
    </xf>
    <xf numFmtId="174" fontId="11" fillId="0" borderId="0" xfId="0" applyNumberFormat="1" applyFont="1" applyFill="1" applyBorder="1" applyAlignment="1">
      <alignment/>
    </xf>
    <xf numFmtId="174" fontId="7" fillId="9" borderId="10" xfId="0" applyNumberFormat="1" applyFont="1" applyFill="1" applyBorder="1" applyAlignment="1">
      <alignment/>
    </xf>
    <xf numFmtId="174" fontId="5" fillId="36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2" fontId="7" fillId="0" borderId="13" xfId="0" applyNumberFormat="1" applyFont="1" applyBorder="1" applyAlignment="1">
      <alignment vertical="top" textRotation="90" wrapText="1"/>
    </xf>
    <xf numFmtId="0" fontId="2" fillId="34" borderId="10" xfId="0" applyFont="1" applyFill="1" applyBorder="1" applyAlignment="1">
      <alignment horizontal="center" wrapText="1"/>
    </xf>
    <xf numFmtId="0" fontId="7" fillId="37" borderId="15" xfId="0" applyFont="1" applyFill="1" applyBorder="1" applyAlignment="1">
      <alignment horizontal="center" wrapText="1"/>
    </xf>
    <xf numFmtId="4" fontId="7" fillId="9" borderId="10" xfId="0" applyNumberFormat="1" applyFont="1" applyFill="1" applyBorder="1" applyAlignment="1">
      <alignment/>
    </xf>
    <xf numFmtId="174" fontId="5" fillId="37" borderId="10" xfId="0" applyNumberFormat="1" applyFont="1" applyFill="1" applyBorder="1" applyAlignment="1">
      <alignment/>
    </xf>
    <xf numFmtId="174" fontId="7" fillId="9" borderId="10" xfId="0" applyNumberFormat="1" applyFont="1" applyFill="1" applyBorder="1" applyAlignment="1">
      <alignment/>
    </xf>
    <xf numFmtId="174" fontId="5" fillId="7" borderId="10" xfId="0" applyNumberFormat="1" applyFont="1" applyFill="1" applyBorder="1" applyAlignment="1">
      <alignment/>
    </xf>
    <xf numFmtId="17" fontId="8" fillId="12" borderId="10" xfId="0" applyNumberFormat="1" applyFont="1" applyFill="1" applyBorder="1" applyAlignment="1">
      <alignment horizontal="left" wrapText="1"/>
    </xf>
    <xf numFmtId="0" fontId="8" fillId="36" borderId="10" xfId="0" applyFont="1" applyFill="1" applyBorder="1" applyAlignment="1">
      <alignment/>
    </xf>
    <xf numFmtId="0" fontId="39" fillId="38" borderId="0" xfId="0" applyFont="1" applyFill="1" applyAlignment="1">
      <alignment/>
    </xf>
    <xf numFmtId="174" fontId="7" fillId="13" borderId="0" xfId="0" applyNumberFormat="1" applyFont="1" applyFill="1" applyBorder="1" applyAlignment="1">
      <alignment/>
    </xf>
    <xf numFmtId="0" fontId="39" fillId="39" borderId="0" xfId="0" applyFont="1" applyFill="1" applyAlignment="1">
      <alignment/>
    </xf>
    <xf numFmtId="0" fontId="39" fillId="12" borderId="0" xfId="0" applyFont="1" applyFill="1" applyAlignment="1">
      <alignment/>
    </xf>
    <xf numFmtId="0" fontId="12" fillId="0" borderId="10" xfId="0" applyFont="1" applyBorder="1" applyAlignment="1">
      <alignment horizontal="center" vertical="top" wrapText="1"/>
    </xf>
    <xf numFmtId="174" fontId="0" fillId="0" borderId="0" xfId="0" applyNumberFormat="1" applyAlignment="1">
      <alignment/>
    </xf>
    <xf numFmtId="0" fontId="39" fillId="40" borderId="0" xfId="0" applyFont="1" applyFill="1" applyAlignment="1">
      <alignment/>
    </xf>
    <xf numFmtId="0" fontId="13" fillId="0" borderId="10" xfId="0" applyFont="1" applyBorder="1" applyAlignment="1">
      <alignment horizontal="center" vertical="top" wrapText="1"/>
    </xf>
    <xf numFmtId="0" fontId="39" fillId="41" borderId="0" xfId="0" applyFont="1" applyFill="1" applyAlignment="1">
      <alignment/>
    </xf>
    <xf numFmtId="0" fontId="39" fillId="42" borderId="0" xfId="0" applyFont="1" applyFill="1" applyAlignment="1">
      <alignment/>
    </xf>
    <xf numFmtId="2" fontId="39" fillId="0" borderId="10" xfId="0" applyNumberFormat="1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14" fillId="36" borderId="16" xfId="0" applyNumberFormat="1" applyFont="1" applyFill="1" applyBorder="1" applyAlignment="1">
      <alignment wrapText="1"/>
    </xf>
    <xf numFmtId="2" fontId="8" fillId="36" borderId="17" xfId="0" applyNumberFormat="1" applyFont="1" applyFill="1" applyBorder="1" applyAlignment="1">
      <alignment horizontal="center" vertical="top"/>
    </xf>
    <xf numFmtId="2" fontId="8" fillId="36" borderId="15" xfId="0" applyNumberFormat="1" applyFont="1" applyFill="1" applyBorder="1" applyAlignment="1">
      <alignment horizontal="center" vertical="top"/>
    </xf>
    <xf numFmtId="4" fontId="8" fillId="36" borderId="10" xfId="0" applyNumberFormat="1" applyFont="1" applyFill="1" applyBorder="1" applyAlignment="1">
      <alignment horizontal="center"/>
    </xf>
    <xf numFmtId="2" fontId="7" fillId="36" borderId="10" xfId="0" applyNumberFormat="1" applyFont="1" applyFill="1" applyBorder="1" applyAlignment="1">
      <alignment horizontal="center" vertical="top" wrapText="1"/>
    </xf>
    <xf numFmtId="2" fontId="10" fillId="36" borderId="10" xfId="0" applyNumberFormat="1" applyFont="1" applyFill="1" applyBorder="1" applyAlignment="1">
      <alignment vertical="top" wrapText="1"/>
    </xf>
    <xf numFmtId="2" fontId="10" fillId="36" borderId="10" xfId="0" applyNumberFormat="1" applyFont="1" applyFill="1" applyBorder="1" applyAlignment="1">
      <alignment horizontal="center" vertical="top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7" fillId="13" borderId="17" xfId="0" applyNumberFormat="1" applyFont="1" applyFill="1" applyBorder="1" applyAlignment="1">
      <alignment horizontal="center" vertical="top" wrapText="1"/>
    </xf>
    <xf numFmtId="2" fontId="7" fillId="13" borderId="15" xfId="0" applyNumberFormat="1" applyFont="1" applyFill="1" applyBorder="1" applyAlignment="1">
      <alignment horizontal="center" vertical="top" wrapText="1"/>
    </xf>
    <xf numFmtId="175" fontId="39" fillId="33" borderId="0" xfId="0" applyNumberFormat="1" applyFont="1" applyFill="1" applyAlignment="1">
      <alignment/>
    </xf>
    <xf numFmtId="16" fontId="0" fillId="0" borderId="0" xfId="0" applyNumberFormat="1" applyAlignment="1">
      <alignment/>
    </xf>
    <xf numFmtId="174" fontId="7" fillId="43" borderId="16" xfId="0" applyNumberFormat="1" applyFont="1" applyFill="1" applyBorder="1" applyAlignment="1">
      <alignment horizontal="center"/>
    </xf>
    <xf numFmtId="174" fontId="7" fillId="43" borderId="15" xfId="0" applyNumberFormat="1" applyFont="1" applyFill="1" applyBorder="1" applyAlignment="1">
      <alignment horizontal="center"/>
    </xf>
    <xf numFmtId="174" fontId="7" fillId="36" borderId="16" xfId="0" applyNumberFormat="1" applyFont="1" applyFill="1" applyBorder="1" applyAlignment="1">
      <alignment horizontal="center"/>
    </xf>
    <xf numFmtId="174" fontId="7" fillId="36" borderId="15" xfId="0" applyNumberFormat="1" applyFont="1" applyFill="1" applyBorder="1" applyAlignment="1">
      <alignment horizontal="center"/>
    </xf>
    <xf numFmtId="174" fontId="11" fillId="0" borderId="18" xfId="0" applyNumberFormat="1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 wrapText="1"/>
    </xf>
    <xf numFmtId="0" fontId="7" fillId="34" borderId="15" xfId="0" applyFont="1" applyFill="1" applyBorder="1" applyAlignment="1">
      <alignment horizontal="center" wrapText="1"/>
    </xf>
    <xf numFmtId="0" fontId="7" fillId="44" borderId="10" xfId="0" applyFont="1" applyFill="1" applyBorder="1" applyAlignment="1">
      <alignment horizontal="center" wrapText="1"/>
    </xf>
    <xf numFmtId="0" fontId="0" fillId="43" borderId="15" xfId="0" applyFill="1" applyBorder="1" applyAlignment="1">
      <alignment/>
    </xf>
    <xf numFmtId="0" fontId="6" fillId="34" borderId="17" xfId="0" applyFont="1" applyFill="1" applyBorder="1" applyAlignment="1">
      <alignment horizontal="center" wrapText="1"/>
    </xf>
    <xf numFmtId="0" fontId="6" fillId="34" borderId="15" xfId="0" applyFont="1" applyFill="1" applyBorder="1" applyAlignment="1">
      <alignment horizontal="center" wrapText="1"/>
    </xf>
    <xf numFmtId="2" fontId="2" fillId="13" borderId="16" xfId="0" applyNumberFormat="1" applyFont="1" applyFill="1" applyBorder="1" applyAlignment="1">
      <alignment horizontal="center" vertical="top" wrapText="1"/>
    </xf>
    <xf numFmtId="2" fontId="2" fillId="13" borderId="17" xfId="0" applyNumberFormat="1" applyFont="1" applyFill="1" applyBorder="1" applyAlignment="1">
      <alignment horizontal="center" vertical="top" wrapText="1"/>
    </xf>
    <xf numFmtId="2" fontId="2" fillId="13" borderId="15" xfId="0" applyNumberFormat="1" applyFont="1" applyFill="1" applyBorder="1" applyAlignment="1">
      <alignment horizontal="center" vertical="top" wrapText="1"/>
    </xf>
    <xf numFmtId="2" fontId="7" fillId="0" borderId="12" xfId="0" applyNumberFormat="1" applyFont="1" applyBorder="1" applyAlignment="1">
      <alignment horizontal="left" vertical="top" textRotation="90" wrapText="1"/>
    </xf>
    <xf numFmtId="2" fontId="7" fillId="0" borderId="13" xfId="0" applyNumberFormat="1" applyFont="1" applyBorder="1" applyAlignment="1">
      <alignment horizontal="left" vertical="top" textRotation="90" wrapText="1"/>
    </xf>
    <xf numFmtId="2" fontId="10" fillId="0" borderId="19" xfId="0" applyNumberFormat="1" applyFont="1" applyBorder="1" applyAlignment="1">
      <alignment horizontal="left" wrapText="1"/>
    </xf>
    <xf numFmtId="2" fontId="10" fillId="0" borderId="20" xfId="0" applyNumberFormat="1" applyFont="1" applyBorder="1" applyAlignment="1">
      <alignment horizontal="left" wrapText="1"/>
    </xf>
    <xf numFmtId="2" fontId="10" fillId="0" borderId="21" xfId="0" applyNumberFormat="1" applyFont="1" applyBorder="1" applyAlignment="1">
      <alignment horizontal="left" wrapText="1"/>
    </xf>
    <xf numFmtId="2" fontId="10" fillId="0" borderId="22" xfId="0" applyNumberFormat="1" applyFont="1" applyBorder="1" applyAlignment="1">
      <alignment horizontal="left" wrapText="1"/>
    </xf>
    <xf numFmtId="2" fontId="7" fillId="0" borderId="16" xfId="0" applyNumberFormat="1" applyFont="1" applyBorder="1" applyAlignment="1">
      <alignment horizontal="center"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2" fillId="7" borderId="16" xfId="0" applyFont="1" applyFill="1" applyBorder="1" applyAlignment="1">
      <alignment horizontal="center" wrapText="1"/>
    </xf>
    <xf numFmtId="0" fontId="2" fillId="7" borderId="17" xfId="0" applyFont="1" applyFill="1" applyBorder="1" applyAlignment="1">
      <alignment horizontal="center" wrapText="1"/>
    </xf>
    <xf numFmtId="0" fontId="2" fillId="7" borderId="15" xfId="0" applyFont="1" applyFill="1" applyBorder="1" applyAlignment="1">
      <alignment horizontal="center" wrapText="1"/>
    </xf>
    <xf numFmtId="2" fontId="9" fillId="0" borderId="16" xfId="0" applyNumberFormat="1" applyFont="1" applyBorder="1" applyAlignment="1">
      <alignment horizontal="center"/>
    </xf>
    <xf numFmtId="2" fontId="9" fillId="0" borderId="17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2" fontId="7" fillId="0" borderId="17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vertical="top" wrapText="1"/>
    </xf>
    <xf numFmtId="2" fontId="8" fillId="0" borderId="13" xfId="0" applyNumberFormat="1" applyFont="1" applyBorder="1" applyAlignment="1">
      <alignment horizontal="center" vertical="top" wrapText="1"/>
    </xf>
    <xf numFmtId="2" fontId="10" fillId="0" borderId="16" xfId="0" applyNumberFormat="1" applyFont="1" applyBorder="1" applyAlignment="1">
      <alignment horizontal="center" vertical="top" wrapText="1"/>
    </xf>
    <xf numFmtId="2" fontId="10" fillId="0" borderId="15" xfId="0" applyNumberFormat="1" applyFont="1" applyBorder="1" applyAlignment="1">
      <alignment horizontal="center" vertical="top" wrapText="1"/>
    </xf>
    <xf numFmtId="2" fontId="8" fillId="0" borderId="12" xfId="0" applyNumberFormat="1" applyFont="1" applyBorder="1" applyAlignment="1">
      <alignment horizontal="center" wrapText="1"/>
    </xf>
    <xf numFmtId="2" fontId="8" fillId="0" borderId="13" xfId="0" applyNumberFormat="1" applyFont="1" applyBorder="1" applyAlignment="1">
      <alignment horizontal="center" wrapText="1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2" fontId="8" fillId="0" borderId="15" xfId="0" applyNumberFormat="1" applyFont="1" applyBorder="1" applyAlignment="1">
      <alignment horizontal="center"/>
    </xf>
    <xf numFmtId="0" fontId="48" fillId="0" borderId="0" xfId="0" applyFon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 horizontal="center"/>
    </xf>
    <xf numFmtId="2" fontId="10" fillId="0" borderId="12" xfId="0" applyNumberFormat="1" applyFont="1" applyBorder="1" applyAlignment="1">
      <alignment horizontal="left" textRotation="90" wrapText="1"/>
    </xf>
    <xf numFmtId="2" fontId="10" fillId="0" borderId="23" xfId="0" applyNumberFormat="1" applyFont="1" applyBorder="1" applyAlignment="1">
      <alignment horizontal="left" textRotation="90" wrapText="1"/>
    </xf>
    <xf numFmtId="2" fontId="10" fillId="0" borderId="13" xfId="0" applyNumberFormat="1" applyFont="1" applyBorder="1" applyAlignment="1">
      <alignment horizontal="left" textRotation="90" wrapText="1"/>
    </xf>
    <xf numFmtId="2" fontId="11" fillId="0" borderId="12" xfId="0" applyNumberFormat="1" applyFont="1" applyBorder="1" applyAlignment="1">
      <alignment horizontal="center" wrapText="1"/>
    </xf>
    <xf numFmtId="2" fontId="11" fillId="0" borderId="23" xfId="0" applyNumberFormat="1" applyFont="1" applyBorder="1" applyAlignment="1">
      <alignment horizontal="center" wrapText="1"/>
    </xf>
    <xf numFmtId="2" fontId="11" fillId="0" borderId="13" xfId="0" applyNumberFormat="1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left" wrapText="1"/>
    </xf>
    <xf numFmtId="2" fontId="2" fillId="0" borderId="17" xfId="0" applyNumberFormat="1" applyFont="1" applyBorder="1" applyAlignment="1">
      <alignment horizontal="left" wrapText="1"/>
    </xf>
    <xf numFmtId="2" fontId="2" fillId="0" borderId="15" xfId="0" applyNumberFormat="1" applyFont="1" applyBorder="1" applyAlignment="1">
      <alignment horizontal="left" wrapText="1"/>
    </xf>
    <xf numFmtId="2" fontId="6" fillId="6" borderId="14" xfId="0" applyNumberFormat="1" applyFont="1" applyFill="1" applyBorder="1" applyAlignment="1">
      <alignment horizontal="center"/>
    </xf>
    <xf numFmtId="2" fontId="39" fillId="0" borderId="16" xfId="0" applyNumberFormat="1" applyFont="1" applyBorder="1" applyAlignment="1">
      <alignment horizontal="center"/>
    </xf>
    <xf numFmtId="2" fontId="39" fillId="0" borderId="17" xfId="0" applyNumberFormat="1" applyFont="1" applyBorder="1" applyAlignment="1">
      <alignment horizontal="center"/>
    </xf>
    <xf numFmtId="2" fontId="39" fillId="0" borderId="15" xfId="0" applyNumberFormat="1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R42"/>
  <sheetViews>
    <sheetView tabSelected="1" workbookViewId="0" topLeftCell="A10">
      <selection activeCell="I33" sqref="I33"/>
    </sheetView>
  </sheetViews>
  <sheetFormatPr defaultColWidth="9.140625" defaultRowHeight="15"/>
  <cols>
    <col min="8" max="8" width="9.7109375" style="0" customWidth="1"/>
    <col min="10" max="10" width="10.00390625" style="0" customWidth="1"/>
    <col min="12" max="12" width="10.421875" style="0" customWidth="1"/>
    <col min="17" max="17" width="10.28125" style="0" customWidth="1"/>
  </cols>
  <sheetData>
    <row r="2" spans="1:18" ht="15.75">
      <c r="A2" s="102" t="s">
        <v>79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</row>
    <row r="3" spans="1:18" ht="1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</row>
    <row r="4" spans="1:18" ht="15">
      <c r="A4" s="104"/>
      <c r="B4" s="105"/>
      <c r="C4" s="105"/>
      <c r="D4" s="105"/>
      <c r="E4" s="106"/>
      <c r="F4" s="107" t="s">
        <v>25</v>
      </c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  <c r="R4" s="1"/>
    </row>
    <row r="5" spans="1:18" ht="15">
      <c r="A5" s="7"/>
      <c r="B5" s="99" t="s">
        <v>15</v>
      </c>
      <c r="C5" s="100"/>
      <c r="D5" s="100"/>
      <c r="E5" s="101"/>
      <c r="F5" s="87" t="s">
        <v>0</v>
      </c>
      <c r="G5" s="88"/>
      <c r="H5" s="88"/>
      <c r="I5" s="88"/>
      <c r="J5" s="88"/>
      <c r="K5" s="88"/>
      <c r="L5" s="88"/>
      <c r="M5" s="88"/>
      <c r="N5" s="88"/>
      <c r="O5" s="78" t="s">
        <v>26</v>
      </c>
      <c r="P5" s="79"/>
      <c r="Q5" s="110" t="s">
        <v>27</v>
      </c>
      <c r="R5" s="113" t="s">
        <v>19</v>
      </c>
    </row>
    <row r="6" spans="1:18" ht="15">
      <c r="A6" s="8"/>
      <c r="B6" s="93" t="s">
        <v>28</v>
      </c>
      <c r="C6" s="93" t="s">
        <v>13</v>
      </c>
      <c r="D6" s="93" t="s">
        <v>58</v>
      </c>
      <c r="E6" s="97" t="s">
        <v>14</v>
      </c>
      <c r="F6" s="76" t="s">
        <v>29</v>
      </c>
      <c r="G6" s="76" t="s">
        <v>64</v>
      </c>
      <c r="H6" s="76" t="s">
        <v>30</v>
      </c>
      <c r="I6" s="76" t="s">
        <v>31</v>
      </c>
      <c r="J6" s="76" t="s">
        <v>32</v>
      </c>
      <c r="K6" s="76" t="s">
        <v>33</v>
      </c>
      <c r="L6" s="76" t="s">
        <v>71</v>
      </c>
      <c r="M6" s="82" t="s">
        <v>34</v>
      </c>
      <c r="N6" s="83"/>
      <c r="O6" s="80"/>
      <c r="P6" s="81"/>
      <c r="Q6" s="111"/>
      <c r="R6" s="114"/>
    </row>
    <row r="7" spans="1:18" ht="94.5">
      <c r="A7" s="10"/>
      <c r="B7" s="94"/>
      <c r="C7" s="94"/>
      <c r="D7" s="94"/>
      <c r="E7" s="98"/>
      <c r="F7" s="77"/>
      <c r="G7" s="77"/>
      <c r="H7" s="77"/>
      <c r="I7" s="77"/>
      <c r="J7" s="77"/>
      <c r="K7" s="77"/>
      <c r="L7" s="77"/>
      <c r="M7" s="28" t="s">
        <v>59</v>
      </c>
      <c r="N7" s="28" t="s">
        <v>61</v>
      </c>
      <c r="O7" s="9" t="s">
        <v>35</v>
      </c>
      <c r="P7" s="9" t="s">
        <v>36</v>
      </c>
      <c r="Q7" s="112"/>
      <c r="R7" s="115"/>
    </row>
    <row r="8" spans="1:18" ht="15">
      <c r="A8" s="50" t="s">
        <v>60</v>
      </c>
      <c r="B8" s="51"/>
      <c r="C8" s="51"/>
      <c r="D8" s="52"/>
      <c r="E8" s="53">
        <v>20</v>
      </c>
      <c r="F8" s="54">
        <v>1.7</v>
      </c>
      <c r="G8" s="54">
        <v>1.55</v>
      </c>
      <c r="H8" s="54">
        <v>3</v>
      </c>
      <c r="I8" s="54">
        <v>0.2</v>
      </c>
      <c r="J8" s="54">
        <v>5.25</v>
      </c>
      <c r="K8" s="54">
        <v>0</v>
      </c>
      <c r="L8" s="54">
        <v>3.3</v>
      </c>
      <c r="M8" s="54">
        <v>0</v>
      </c>
      <c r="N8" s="54">
        <v>0</v>
      </c>
      <c r="O8" s="55">
        <v>1</v>
      </c>
      <c r="P8" s="55">
        <v>1</v>
      </c>
      <c r="Q8" s="56">
        <v>3</v>
      </c>
      <c r="R8" s="56">
        <f>SUM(F8:Q8)</f>
        <v>20</v>
      </c>
    </row>
    <row r="9" spans="1:18" ht="24">
      <c r="A9" s="89" t="s">
        <v>37</v>
      </c>
      <c r="B9" s="90"/>
      <c r="C9" s="90"/>
      <c r="D9" s="91"/>
      <c r="E9" s="12">
        <v>2790</v>
      </c>
      <c r="F9" s="82" t="s">
        <v>38</v>
      </c>
      <c r="G9" s="92"/>
      <c r="H9" s="92"/>
      <c r="I9" s="92"/>
      <c r="J9" s="92"/>
      <c r="K9" s="92"/>
      <c r="L9" s="92"/>
      <c r="M9" s="92"/>
      <c r="N9" s="83"/>
      <c r="O9" s="95"/>
      <c r="P9" s="96"/>
      <c r="Q9" s="11" t="s">
        <v>39</v>
      </c>
      <c r="R9" s="11"/>
    </row>
    <row r="10" spans="1:18" ht="15">
      <c r="A10" s="84" t="s">
        <v>40</v>
      </c>
      <c r="B10" s="85"/>
      <c r="C10" s="85"/>
      <c r="D10" s="85"/>
      <c r="E10" s="86"/>
      <c r="F10" s="13">
        <f>F8*E9</f>
        <v>4743</v>
      </c>
      <c r="G10" s="13">
        <f>G8*E9</f>
        <v>4324.5</v>
      </c>
      <c r="H10" s="13">
        <f>H8*E9</f>
        <v>8370</v>
      </c>
      <c r="I10" s="13">
        <f>I8*E9</f>
        <v>558</v>
      </c>
      <c r="J10" s="13">
        <f>J8*E9</f>
        <v>14647.5</v>
      </c>
      <c r="K10" s="13">
        <v>0</v>
      </c>
      <c r="L10" s="13">
        <f>L8*E9</f>
        <v>9207</v>
      </c>
      <c r="M10" s="13">
        <v>0</v>
      </c>
      <c r="N10" s="13">
        <v>0</v>
      </c>
      <c r="O10" s="13">
        <f>O8*E9</f>
        <v>2790</v>
      </c>
      <c r="P10" s="13">
        <f>P8*E9</f>
        <v>2790</v>
      </c>
      <c r="Q10" s="13">
        <f>Q8*E9</f>
        <v>8370</v>
      </c>
      <c r="R10" s="13">
        <f>F10+G10+H10+I10+J10+L10+M10+N10+O10+P10+Q10</f>
        <v>55800</v>
      </c>
    </row>
    <row r="11" spans="1:18" ht="15">
      <c r="A11" s="71" t="s">
        <v>41</v>
      </c>
      <c r="B11" s="71"/>
      <c r="C11" s="71"/>
      <c r="D11" s="71"/>
      <c r="E11" s="72"/>
      <c r="F11" s="73" t="s">
        <v>42</v>
      </c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5"/>
    </row>
    <row r="12" spans="1:18" ht="15">
      <c r="A12" s="67" t="s">
        <v>43</v>
      </c>
      <c r="B12" s="67"/>
      <c r="C12" s="67"/>
      <c r="D12" s="68"/>
      <c r="E12" s="14">
        <v>-183331.35701000004</v>
      </c>
      <c r="F12" s="57"/>
      <c r="G12" s="58"/>
      <c r="H12" s="15"/>
      <c r="I12" s="58"/>
      <c r="J12" s="58"/>
      <c r="K12" s="58"/>
      <c r="L12" s="58"/>
      <c r="M12" s="58"/>
      <c r="N12" s="58"/>
      <c r="O12" s="58"/>
      <c r="P12" s="58"/>
      <c r="Q12" s="58"/>
      <c r="R12" s="59"/>
    </row>
    <row r="13" spans="1:18" ht="15">
      <c r="A13" s="29"/>
      <c r="B13" s="69" t="s">
        <v>57</v>
      </c>
      <c r="C13" s="69"/>
      <c r="D13" s="30" t="s">
        <v>41</v>
      </c>
      <c r="E13" s="31" t="s">
        <v>24</v>
      </c>
      <c r="F13" s="57"/>
      <c r="G13" s="58"/>
      <c r="H13" s="15"/>
      <c r="I13" s="58"/>
      <c r="J13" s="58"/>
      <c r="K13" s="58"/>
      <c r="L13" s="58"/>
      <c r="M13" s="58"/>
      <c r="N13" s="58"/>
      <c r="O13" s="58"/>
      <c r="P13" s="58"/>
      <c r="Q13" s="58"/>
      <c r="R13" s="59"/>
    </row>
    <row r="14" spans="1:18" ht="15">
      <c r="A14" s="16" t="s">
        <v>44</v>
      </c>
      <c r="B14" s="62">
        <v>60765.77</v>
      </c>
      <c r="C14" s="70"/>
      <c r="D14" s="32">
        <v>47491.21</v>
      </c>
      <c r="E14" s="33"/>
      <c r="F14" s="17">
        <v>4743</v>
      </c>
      <c r="G14" s="17">
        <v>4310.982</v>
      </c>
      <c r="H14" s="18">
        <v>8370</v>
      </c>
      <c r="I14" s="17">
        <v>2100</v>
      </c>
      <c r="J14" s="17">
        <v>14647.5</v>
      </c>
      <c r="K14" s="17">
        <v>4309.38</v>
      </c>
      <c r="L14" s="17">
        <v>9207</v>
      </c>
      <c r="M14" s="17">
        <f>3338.56+4474.27606</f>
        <v>7812.83606</v>
      </c>
      <c r="N14" s="17">
        <v>1500</v>
      </c>
      <c r="O14" s="34">
        <v>4743</v>
      </c>
      <c r="P14" s="34">
        <v>2356</v>
      </c>
      <c r="Q14" s="17">
        <v>8370</v>
      </c>
      <c r="R14" s="19">
        <f aca="true" t="shared" si="0" ref="R14:R25">SUM(F14:Q14)</f>
        <v>72469.69806</v>
      </c>
    </row>
    <row r="15" spans="1:18" ht="15">
      <c r="A15" s="16" t="s">
        <v>45</v>
      </c>
      <c r="B15" s="62">
        <v>63628.76</v>
      </c>
      <c r="C15" s="63"/>
      <c r="D15" s="32">
        <v>60946.07</v>
      </c>
      <c r="E15" s="33"/>
      <c r="F15" s="17">
        <v>4743</v>
      </c>
      <c r="G15" s="17">
        <v>4310.982</v>
      </c>
      <c r="H15" s="18">
        <v>8370</v>
      </c>
      <c r="I15" s="17">
        <v>2100</v>
      </c>
      <c r="J15" s="17">
        <v>14647.5</v>
      </c>
      <c r="K15" s="17">
        <v>0</v>
      </c>
      <c r="L15" s="17">
        <v>9207</v>
      </c>
      <c r="M15" s="17">
        <f>2921.24+29.66916</f>
        <v>2950.9091599999997</v>
      </c>
      <c r="N15" s="17">
        <v>3500</v>
      </c>
      <c r="O15" s="34">
        <v>0</v>
      </c>
      <c r="P15" s="34">
        <v>0</v>
      </c>
      <c r="Q15" s="17">
        <v>8370</v>
      </c>
      <c r="R15" s="19">
        <f t="shared" si="0"/>
        <v>58199.39116000001</v>
      </c>
    </row>
    <row r="16" spans="1:18" ht="15">
      <c r="A16" s="16" t="s">
        <v>3</v>
      </c>
      <c r="B16" s="62">
        <v>58766.65</v>
      </c>
      <c r="C16" s="63"/>
      <c r="D16" s="32">
        <v>56152.63</v>
      </c>
      <c r="E16" s="33"/>
      <c r="F16" s="17">
        <v>4743</v>
      </c>
      <c r="G16" s="17">
        <v>4310.982</v>
      </c>
      <c r="H16" s="18">
        <v>8370</v>
      </c>
      <c r="I16" s="17">
        <v>2100</v>
      </c>
      <c r="J16" s="17">
        <v>14647.5</v>
      </c>
      <c r="K16" s="17">
        <v>5526.9</v>
      </c>
      <c r="L16" s="17">
        <v>9207</v>
      </c>
      <c r="M16" s="17">
        <f>6364.13+3369.40248</f>
        <v>9733.53248</v>
      </c>
      <c r="N16" s="17">
        <v>0</v>
      </c>
      <c r="O16" s="34">
        <v>1913</v>
      </c>
      <c r="P16" s="34">
        <v>0</v>
      </c>
      <c r="Q16" s="17">
        <v>8370</v>
      </c>
      <c r="R16" s="19">
        <f t="shared" si="0"/>
        <v>68921.91448</v>
      </c>
    </row>
    <row r="17" spans="1:18" ht="15">
      <c r="A17" s="16" t="s">
        <v>46</v>
      </c>
      <c r="B17" s="62">
        <v>65549.49</v>
      </c>
      <c r="C17" s="63"/>
      <c r="D17" s="32">
        <v>55182.49</v>
      </c>
      <c r="E17" s="33"/>
      <c r="F17" s="17">
        <v>4743</v>
      </c>
      <c r="G17" s="17">
        <v>4310.982</v>
      </c>
      <c r="H17" s="18">
        <v>8370</v>
      </c>
      <c r="I17" s="17">
        <v>2100</v>
      </c>
      <c r="J17" s="17">
        <v>14647.5</v>
      </c>
      <c r="K17" s="17">
        <v>5526.9</v>
      </c>
      <c r="L17" s="17">
        <v>9207</v>
      </c>
      <c r="M17" s="17">
        <f>2503.92+2783.25385</f>
        <v>5287.17385</v>
      </c>
      <c r="N17" s="17">
        <v>1585</v>
      </c>
      <c r="O17" s="34">
        <v>0</v>
      </c>
      <c r="P17" s="34">
        <v>0</v>
      </c>
      <c r="Q17" s="17">
        <v>8370</v>
      </c>
      <c r="R17" s="19">
        <f t="shared" si="0"/>
        <v>64147.555850000004</v>
      </c>
    </row>
    <row r="18" spans="1:18" ht="15">
      <c r="A18" s="16" t="s">
        <v>5</v>
      </c>
      <c r="B18" s="62">
        <v>61103.12</v>
      </c>
      <c r="C18" s="63"/>
      <c r="D18" s="32">
        <v>78105.95</v>
      </c>
      <c r="E18" s="33"/>
      <c r="F18" s="17">
        <v>4743</v>
      </c>
      <c r="G18" s="17">
        <v>4310.982</v>
      </c>
      <c r="H18" s="18">
        <v>8370</v>
      </c>
      <c r="I18" s="17">
        <v>0</v>
      </c>
      <c r="J18" s="17">
        <v>14647.5</v>
      </c>
      <c r="K18" s="17">
        <v>5526.9</v>
      </c>
      <c r="L18" s="17">
        <v>9207</v>
      </c>
      <c r="M18" s="17">
        <f>2399.59+615.80637</f>
        <v>3015.3963700000004</v>
      </c>
      <c r="N18" s="17">
        <v>0</v>
      </c>
      <c r="O18" s="34">
        <v>0</v>
      </c>
      <c r="P18" s="34">
        <v>1152</v>
      </c>
      <c r="Q18" s="17">
        <v>8370</v>
      </c>
      <c r="R18" s="19">
        <f t="shared" si="0"/>
        <v>59342.77837</v>
      </c>
    </row>
    <row r="19" spans="1:18" ht="15">
      <c r="A19" s="16" t="s">
        <v>6</v>
      </c>
      <c r="B19" s="62">
        <v>58831.46</v>
      </c>
      <c r="C19" s="63"/>
      <c r="D19" s="32">
        <v>48902.92</v>
      </c>
      <c r="E19" s="33"/>
      <c r="F19" s="17">
        <v>4743</v>
      </c>
      <c r="G19" s="17">
        <v>4310.982</v>
      </c>
      <c r="H19" s="18">
        <v>8370</v>
      </c>
      <c r="I19" s="17">
        <v>0</v>
      </c>
      <c r="J19" s="17">
        <v>14647.5</v>
      </c>
      <c r="K19" s="17">
        <v>5526.9</v>
      </c>
      <c r="L19" s="17">
        <v>9207</v>
      </c>
      <c r="M19" s="17">
        <f>4381.86+2088.2041</f>
        <v>6470.0641</v>
      </c>
      <c r="N19" s="17">
        <f>3500+25500</f>
        <v>29000</v>
      </c>
      <c r="O19" s="34">
        <v>0</v>
      </c>
      <c r="P19" s="34">
        <v>0</v>
      </c>
      <c r="Q19" s="17">
        <v>8370</v>
      </c>
      <c r="R19" s="19">
        <f t="shared" si="0"/>
        <v>90645.4461</v>
      </c>
    </row>
    <row r="20" spans="1:18" ht="15">
      <c r="A20" s="16" t="s">
        <v>7</v>
      </c>
      <c r="B20" s="62">
        <v>62286.18</v>
      </c>
      <c r="C20" s="63"/>
      <c r="D20" s="32">
        <f>57150.72+400</f>
        <v>57550.72</v>
      </c>
      <c r="E20" s="33"/>
      <c r="F20" s="17">
        <v>4743</v>
      </c>
      <c r="G20" s="17">
        <v>4310.982</v>
      </c>
      <c r="H20" s="18">
        <v>8370</v>
      </c>
      <c r="I20" s="17">
        <v>0</v>
      </c>
      <c r="J20" s="17">
        <v>14647.5</v>
      </c>
      <c r="K20" s="17">
        <v>5526.9</v>
      </c>
      <c r="L20" s="17">
        <v>9207</v>
      </c>
      <c r="M20" s="17">
        <f>2190.93+4584.94157</f>
        <v>6775.871569999999</v>
      </c>
      <c r="N20" s="17">
        <v>0</v>
      </c>
      <c r="O20" s="34">
        <v>15308</v>
      </c>
      <c r="P20" s="34">
        <v>0</v>
      </c>
      <c r="Q20" s="17">
        <v>8370</v>
      </c>
      <c r="R20" s="19">
        <f t="shared" si="0"/>
        <v>77259.25357</v>
      </c>
    </row>
    <row r="21" spans="1:18" ht="15">
      <c r="A21" s="16" t="s">
        <v>8</v>
      </c>
      <c r="B21" s="62">
        <v>62592.07</v>
      </c>
      <c r="C21" s="63"/>
      <c r="D21" s="32">
        <v>58067.58</v>
      </c>
      <c r="E21" s="33"/>
      <c r="F21" s="17">
        <v>4743</v>
      </c>
      <c r="G21" s="17">
        <v>4310.982</v>
      </c>
      <c r="H21" s="18">
        <v>8370</v>
      </c>
      <c r="I21" s="17">
        <v>0</v>
      </c>
      <c r="J21" s="17">
        <v>14647.5</v>
      </c>
      <c r="K21" s="17">
        <v>5526.9</v>
      </c>
      <c r="L21" s="17">
        <v>9207</v>
      </c>
      <c r="M21" s="17">
        <v>5698.39157</v>
      </c>
      <c r="N21" s="17">
        <f>1500+1500+5430.3</f>
        <v>8430.3</v>
      </c>
      <c r="O21" s="34">
        <v>587</v>
      </c>
      <c r="P21" s="34">
        <v>0</v>
      </c>
      <c r="Q21" s="17">
        <v>8370</v>
      </c>
      <c r="R21" s="19">
        <f t="shared" si="0"/>
        <v>69891.07357</v>
      </c>
    </row>
    <row r="22" spans="1:18" ht="15">
      <c r="A22" s="16" t="s">
        <v>47</v>
      </c>
      <c r="B22" s="62">
        <v>61514.22</v>
      </c>
      <c r="C22" s="63"/>
      <c r="D22" s="32">
        <v>69391.19</v>
      </c>
      <c r="E22" s="33"/>
      <c r="F22" s="17">
        <v>4743</v>
      </c>
      <c r="G22" s="17">
        <v>4310.982</v>
      </c>
      <c r="H22" s="18">
        <v>8370</v>
      </c>
      <c r="I22" s="17">
        <v>0</v>
      </c>
      <c r="J22" s="17">
        <v>14647.5</v>
      </c>
      <c r="K22" s="17">
        <v>5526.9</v>
      </c>
      <c r="L22" s="17">
        <v>9207</v>
      </c>
      <c r="M22" s="17">
        <f>3129.9+3583.11636</f>
        <v>6713.01636</v>
      </c>
      <c r="N22" s="17">
        <v>200</v>
      </c>
      <c r="O22" s="34">
        <v>1130</v>
      </c>
      <c r="P22" s="34">
        <v>0</v>
      </c>
      <c r="Q22" s="17">
        <v>8370</v>
      </c>
      <c r="R22" s="19">
        <f t="shared" si="0"/>
        <v>63218.39836</v>
      </c>
    </row>
    <row r="23" spans="1:18" ht="15">
      <c r="A23" s="16" t="s">
        <v>48</v>
      </c>
      <c r="B23" s="62">
        <v>62528.93</v>
      </c>
      <c r="C23" s="63"/>
      <c r="D23" s="32">
        <v>56923.99</v>
      </c>
      <c r="E23" s="33"/>
      <c r="F23" s="17">
        <v>4743</v>
      </c>
      <c r="G23" s="17">
        <v>4310.982</v>
      </c>
      <c r="H23" s="18">
        <v>8370</v>
      </c>
      <c r="I23" s="17">
        <v>2100</v>
      </c>
      <c r="J23" s="17">
        <v>14647.5</v>
      </c>
      <c r="K23" s="17">
        <v>5526.9</v>
      </c>
      <c r="L23" s="17">
        <v>9207</v>
      </c>
      <c r="M23" s="17">
        <f>4381.86+2546.66</f>
        <v>6928.5199999999995</v>
      </c>
      <c r="N23" s="17">
        <v>0</v>
      </c>
      <c r="O23" s="34">
        <v>0</v>
      </c>
      <c r="P23" s="34">
        <v>0</v>
      </c>
      <c r="Q23" s="17">
        <v>8370</v>
      </c>
      <c r="R23" s="19">
        <f t="shared" si="0"/>
        <v>64203.902</v>
      </c>
    </row>
    <row r="24" spans="1:18" ht="15">
      <c r="A24" s="16" t="s">
        <v>49</v>
      </c>
      <c r="B24" s="62">
        <v>62744.7</v>
      </c>
      <c r="C24" s="63"/>
      <c r="D24" s="32">
        <f>58404.4+400</f>
        <v>58804.4</v>
      </c>
      <c r="E24" s="33"/>
      <c r="F24" s="17">
        <v>4743</v>
      </c>
      <c r="G24" s="17">
        <v>4310.982</v>
      </c>
      <c r="H24" s="18">
        <v>8370</v>
      </c>
      <c r="I24" s="17">
        <v>2100</v>
      </c>
      <c r="J24" s="17">
        <v>14647.5</v>
      </c>
      <c r="K24" s="17">
        <v>5526.9</v>
      </c>
      <c r="L24" s="17">
        <v>9207</v>
      </c>
      <c r="M24" s="17">
        <f>4381.86+1010.67</f>
        <v>5392.53</v>
      </c>
      <c r="N24" s="17">
        <v>0</v>
      </c>
      <c r="O24" s="34">
        <v>0</v>
      </c>
      <c r="P24" s="34">
        <v>1152</v>
      </c>
      <c r="Q24" s="17">
        <v>8370</v>
      </c>
      <c r="R24" s="19">
        <f t="shared" si="0"/>
        <v>63819.912000000004</v>
      </c>
    </row>
    <row r="25" spans="1:18" ht="15">
      <c r="A25" s="16" t="s">
        <v>50</v>
      </c>
      <c r="B25" s="62">
        <v>61208.69</v>
      </c>
      <c r="C25" s="63"/>
      <c r="D25" s="32">
        <v>91349.05</v>
      </c>
      <c r="E25" s="33"/>
      <c r="F25" s="17">
        <v>4743</v>
      </c>
      <c r="G25" s="17">
        <v>4310.982</v>
      </c>
      <c r="H25" s="18">
        <v>8370</v>
      </c>
      <c r="I25" s="17">
        <v>2100</v>
      </c>
      <c r="J25" s="17">
        <v>14647.5</v>
      </c>
      <c r="K25" s="17">
        <v>5526.9</v>
      </c>
      <c r="L25" s="17">
        <v>9207</v>
      </c>
      <c r="M25" s="17">
        <f>4277.53+2329.68</f>
        <v>6607.209999999999</v>
      </c>
      <c r="N25" s="17">
        <f>170+2257.49</f>
        <v>2427.49</v>
      </c>
      <c r="O25" s="34">
        <v>0</v>
      </c>
      <c r="P25" s="34">
        <v>1152</v>
      </c>
      <c r="Q25" s="17">
        <v>8370</v>
      </c>
      <c r="R25" s="19">
        <f t="shared" si="0"/>
        <v>67462.082</v>
      </c>
    </row>
    <row r="26" spans="1:18" ht="24">
      <c r="A26" s="35" t="s">
        <v>51</v>
      </c>
      <c r="B26" s="62">
        <v>0</v>
      </c>
      <c r="C26" s="63"/>
      <c r="D26" s="32">
        <f>1800+1800+1800+1800</f>
        <v>7200</v>
      </c>
      <c r="E26" s="25"/>
      <c r="F26" s="17"/>
      <c r="G26" s="17"/>
      <c r="H26" s="17"/>
      <c r="I26" s="17"/>
      <c r="J26" s="17"/>
      <c r="K26" s="17"/>
      <c r="L26" s="17"/>
      <c r="M26" s="17"/>
      <c r="N26" s="17"/>
      <c r="O26" s="34"/>
      <c r="P26" s="34"/>
      <c r="Q26" s="17"/>
      <c r="R26" s="19"/>
    </row>
    <row r="27" spans="1:18" ht="15">
      <c r="A27" s="36" t="s">
        <v>14</v>
      </c>
      <c r="B27" s="64">
        <f>SUM(B14:B26)</f>
        <v>741520.04</v>
      </c>
      <c r="C27" s="65"/>
      <c r="D27" s="26">
        <f>SUM(D14:D26)</f>
        <v>746068.2000000001</v>
      </c>
      <c r="E27" s="20"/>
      <c r="F27" s="20">
        <f aca="true" t="shared" si="1" ref="F27:R27">SUM(F14:F26)</f>
        <v>56916</v>
      </c>
      <c r="G27" s="20">
        <f t="shared" si="1"/>
        <v>51731.784000000014</v>
      </c>
      <c r="H27" s="20">
        <f t="shared" si="1"/>
        <v>100440</v>
      </c>
      <c r="I27" s="20">
        <f t="shared" si="1"/>
        <v>14700</v>
      </c>
      <c r="J27" s="20">
        <f t="shared" si="1"/>
        <v>175770</v>
      </c>
      <c r="K27" s="20">
        <f t="shared" si="1"/>
        <v>59578.380000000005</v>
      </c>
      <c r="L27" s="20">
        <f t="shared" si="1"/>
        <v>110484</v>
      </c>
      <c r="M27" s="26">
        <f t="shared" si="1"/>
        <v>73385.45152</v>
      </c>
      <c r="N27" s="20">
        <f t="shared" si="1"/>
        <v>46642.79</v>
      </c>
      <c r="O27" s="26">
        <f t="shared" si="1"/>
        <v>23681</v>
      </c>
      <c r="P27" s="26">
        <f t="shared" si="1"/>
        <v>5812</v>
      </c>
      <c r="Q27" s="20">
        <f t="shared" si="1"/>
        <v>100440</v>
      </c>
      <c r="R27" s="21">
        <f t="shared" si="1"/>
        <v>819581.40552</v>
      </c>
    </row>
    <row r="28" spans="1:18" ht="15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4" t="s">
        <v>52</v>
      </c>
      <c r="Q28" s="66">
        <f>E12+D27-R27</f>
        <v>-256844.56253</v>
      </c>
      <c r="R28" s="66"/>
    </row>
    <row r="29" spans="1:3" ht="15">
      <c r="A29" t="s">
        <v>1</v>
      </c>
      <c r="B29">
        <v>1500</v>
      </c>
      <c r="C29" t="s">
        <v>81</v>
      </c>
    </row>
    <row r="30" spans="1:15" ht="15">
      <c r="A30" t="s">
        <v>2</v>
      </c>
      <c r="B30">
        <v>3500</v>
      </c>
      <c r="C30" t="s">
        <v>82</v>
      </c>
      <c r="K30" s="38" t="s">
        <v>1</v>
      </c>
      <c r="L30" s="38">
        <v>3338.56</v>
      </c>
      <c r="M30" s="38" t="s">
        <v>22</v>
      </c>
      <c r="N30" s="38">
        <v>4474.27606</v>
      </c>
      <c r="O30" s="38" t="s">
        <v>63</v>
      </c>
    </row>
    <row r="31" spans="1:15" ht="15">
      <c r="A31" t="s">
        <v>4</v>
      </c>
      <c r="B31">
        <v>1585</v>
      </c>
      <c r="C31" t="s">
        <v>76</v>
      </c>
      <c r="K31" s="38" t="s">
        <v>2</v>
      </c>
      <c r="L31" s="38">
        <v>2921.24</v>
      </c>
      <c r="M31" s="38" t="s">
        <v>22</v>
      </c>
      <c r="N31" s="38">
        <v>29.66916</v>
      </c>
      <c r="O31" s="38" t="s">
        <v>63</v>
      </c>
    </row>
    <row r="32" spans="1:17" ht="15">
      <c r="A32" t="s">
        <v>6</v>
      </c>
      <c r="B32">
        <v>3500</v>
      </c>
      <c r="C32" t="s">
        <v>84</v>
      </c>
      <c r="K32" s="38" t="s">
        <v>3</v>
      </c>
      <c r="L32" s="38">
        <v>6364.13</v>
      </c>
      <c r="M32" s="38" t="s">
        <v>22</v>
      </c>
      <c r="N32" s="38">
        <v>3369.40248</v>
      </c>
      <c r="O32" s="38" t="s">
        <v>63</v>
      </c>
      <c r="Q32" s="3"/>
    </row>
    <row r="33" spans="2:15" ht="15">
      <c r="B33">
        <v>25500</v>
      </c>
      <c r="C33" t="s">
        <v>73</v>
      </c>
      <c r="K33" s="38" t="s">
        <v>4</v>
      </c>
      <c r="L33" s="38">
        <v>2503.92</v>
      </c>
      <c r="M33" s="38" t="s">
        <v>22</v>
      </c>
      <c r="N33" s="38">
        <v>2783.25385</v>
      </c>
      <c r="O33" s="38" t="s">
        <v>63</v>
      </c>
    </row>
    <row r="34" spans="11:15" ht="15">
      <c r="K34" s="38" t="s">
        <v>5</v>
      </c>
      <c r="L34" s="38">
        <v>2399.59</v>
      </c>
      <c r="M34" s="38" t="s">
        <v>22</v>
      </c>
      <c r="N34" s="38">
        <v>615.80637</v>
      </c>
      <c r="O34" s="38" t="s">
        <v>63</v>
      </c>
    </row>
    <row r="35" spans="1:15" ht="15">
      <c r="A35" t="s">
        <v>8</v>
      </c>
      <c r="B35">
        <v>1500</v>
      </c>
      <c r="C35" t="s">
        <v>85</v>
      </c>
      <c r="K35" s="38" t="s">
        <v>6</v>
      </c>
      <c r="L35" s="38">
        <v>4381.860000000001</v>
      </c>
      <c r="M35" s="38" t="s">
        <v>22</v>
      </c>
      <c r="N35" s="38">
        <v>2088.2041</v>
      </c>
      <c r="O35" s="38" t="s">
        <v>63</v>
      </c>
    </row>
    <row r="36" spans="2:15" ht="15">
      <c r="B36">
        <v>1500</v>
      </c>
      <c r="C36" t="s">
        <v>86</v>
      </c>
      <c r="K36" s="38" t="s">
        <v>7</v>
      </c>
      <c r="L36" s="38">
        <v>2190.9300000000003</v>
      </c>
      <c r="M36" s="38" t="s">
        <v>22</v>
      </c>
      <c r="N36" s="38">
        <v>4584.94157</v>
      </c>
      <c r="O36" s="38" t="s">
        <v>63</v>
      </c>
    </row>
    <row r="37" spans="2:15" ht="15">
      <c r="B37">
        <v>5430.3</v>
      </c>
      <c r="C37" t="s">
        <v>62</v>
      </c>
      <c r="K37" s="38" t="s">
        <v>8</v>
      </c>
      <c r="L37" s="38">
        <v>0</v>
      </c>
      <c r="M37" s="38" t="s">
        <v>22</v>
      </c>
      <c r="N37" s="38">
        <v>5698.39157</v>
      </c>
      <c r="O37" s="38" t="s">
        <v>63</v>
      </c>
    </row>
    <row r="38" spans="1:15" ht="15">
      <c r="A38" t="s">
        <v>9</v>
      </c>
      <c r="B38">
        <v>200</v>
      </c>
      <c r="C38" t="s">
        <v>91</v>
      </c>
      <c r="K38" s="38" t="s">
        <v>9</v>
      </c>
      <c r="L38" s="38">
        <v>3129.8999999999996</v>
      </c>
      <c r="M38" s="38" t="s">
        <v>22</v>
      </c>
      <c r="N38" s="38">
        <v>3583.11636</v>
      </c>
      <c r="O38" s="38" t="s">
        <v>63</v>
      </c>
    </row>
    <row r="39" spans="1:15" ht="15">
      <c r="A39" t="s">
        <v>12</v>
      </c>
      <c r="B39">
        <v>170</v>
      </c>
      <c r="C39" t="s">
        <v>94</v>
      </c>
      <c r="K39" s="38" t="s">
        <v>10</v>
      </c>
      <c r="L39" s="38">
        <v>4381.860000000001</v>
      </c>
      <c r="M39" s="38" t="s">
        <v>22</v>
      </c>
      <c r="N39" s="38">
        <v>2546.66</v>
      </c>
      <c r="O39" s="38" t="s">
        <v>63</v>
      </c>
    </row>
    <row r="40" spans="2:15" ht="15">
      <c r="B40">
        <v>2257.49</v>
      </c>
      <c r="C40" s="61" t="s">
        <v>95</v>
      </c>
      <c r="K40" s="38" t="s">
        <v>11</v>
      </c>
      <c r="L40" s="38">
        <v>4381.860000000001</v>
      </c>
      <c r="M40" s="38" t="s">
        <v>22</v>
      </c>
      <c r="N40" s="38">
        <v>1010.67</v>
      </c>
      <c r="O40" s="38" t="s">
        <v>63</v>
      </c>
    </row>
    <row r="41" spans="11:15" ht="15">
      <c r="K41" s="38" t="s">
        <v>12</v>
      </c>
      <c r="L41" s="38">
        <v>4277.53</v>
      </c>
      <c r="M41" s="38" t="s">
        <v>22</v>
      </c>
      <c r="N41" s="38">
        <v>2329.68</v>
      </c>
      <c r="O41" s="38" t="s">
        <v>63</v>
      </c>
    </row>
    <row r="42" spans="12:17" ht="15">
      <c r="L42" s="42"/>
      <c r="N42" s="42"/>
      <c r="Q42" s="3"/>
    </row>
  </sheetData>
  <sheetProtection/>
  <mergeCells count="44">
    <mergeCell ref="O9:P9"/>
    <mergeCell ref="D6:D7"/>
    <mergeCell ref="E6:E7"/>
    <mergeCell ref="B5:E5"/>
    <mergeCell ref="A2:R2"/>
    <mergeCell ref="A3:R3"/>
    <mergeCell ref="A4:E4"/>
    <mergeCell ref="F4:Q4"/>
    <mergeCell ref="Q5:Q7"/>
    <mergeCell ref="R5:R7"/>
    <mergeCell ref="K6:K7"/>
    <mergeCell ref="L6:L7"/>
    <mergeCell ref="F5:N5"/>
    <mergeCell ref="A9:D9"/>
    <mergeCell ref="F9:N9"/>
    <mergeCell ref="B6:B7"/>
    <mergeCell ref="C6:C7"/>
    <mergeCell ref="A11:E11"/>
    <mergeCell ref="F11:R11"/>
    <mergeCell ref="G6:G7"/>
    <mergeCell ref="H6:H7"/>
    <mergeCell ref="I6:I7"/>
    <mergeCell ref="O5:P6"/>
    <mergeCell ref="M6:N6"/>
    <mergeCell ref="A10:E10"/>
    <mergeCell ref="F6:F7"/>
    <mergeCell ref="J6:J7"/>
    <mergeCell ref="B23:C23"/>
    <mergeCell ref="A12:D12"/>
    <mergeCell ref="B13:C13"/>
    <mergeCell ref="B14:C14"/>
    <mergeCell ref="B15:C15"/>
    <mergeCell ref="B16:C16"/>
    <mergeCell ref="B17:C17"/>
    <mergeCell ref="B24:C24"/>
    <mergeCell ref="B25:C25"/>
    <mergeCell ref="B26:C26"/>
    <mergeCell ref="B27:C27"/>
    <mergeCell ref="Q28:R28"/>
    <mergeCell ref="B18:C18"/>
    <mergeCell ref="B19:C19"/>
    <mergeCell ref="B20:C20"/>
    <mergeCell ref="B21:C21"/>
    <mergeCell ref="B22:C22"/>
  </mergeCells>
  <printOptions/>
  <pageMargins left="0.20833333333333334" right="0.08333333333333333" top="0.75" bottom="0.75" header="0.3" footer="0.3"/>
  <pageSetup orientation="landscape" paperSize="9" scale="8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33"/>
  <sheetViews>
    <sheetView workbookViewId="0" topLeftCell="A1">
      <selection activeCell="B41" sqref="B41"/>
    </sheetView>
  </sheetViews>
  <sheetFormatPr defaultColWidth="9.140625" defaultRowHeight="15"/>
  <sheetData>
    <row r="3" spans="1:15" ht="15">
      <c r="A3" s="119" t="s">
        <v>78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</row>
    <row r="4" spans="1:15" ht="45">
      <c r="A4" s="47" t="s">
        <v>16</v>
      </c>
      <c r="B4" s="120"/>
      <c r="C4" s="121"/>
      <c r="D4" s="121"/>
      <c r="E4" s="121"/>
      <c r="F4" s="121"/>
      <c r="G4" s="121"/>
      <c r="H4" s="121"/>
      <c r="I4" s="121"/>
      <c r="J4" s="121"/>
      <c r="K4" s="121"/>
      <c r="L4" s="122"/>
      <c r="M4" s="48" t="s">
        <v>17</v>
      </c>
      <c r="N4" s="48" t="s">
        <v>18</v>
      </c>
      <c r="O4" s="49" t="s">
        <v>23</v>
      </c>
    </row>
    <row r="5" spans="1:15" ht="15">
      <c r="A5" s="2" t="s">
        <v>1</v>
      </c>
      <c r="B5" s="116" t="s">
        <v>77</v>
      </c>
      <c r="C5" s="117"/>
      <c r="D5" s="117"/>
      <c r="E5" s="117"/>
      <c r="F5" s="117"/>
      <c r="G5" s="117"/>
      <c r="H5" s="117"/>
      <c r="I5" s="117"/>
      <c r="J5" s="117"/>
      <c r="K5" s="117"/>
      <c r="L5" s="118"/>
      <c r="M5" s="41" t="s">
        <v>74</v>
      </c>
      <c r="N5" s="44">
        <v>0.01</v>
      </c>
      <c r="O5" s="4"/>
    </row>
    <row r="6" spans="1:15" ht="15">
      <c r="A6" s="2"/>
      <c r="B6" s="116" t="s">
        <v>20</v>
      </c>
      <c r="C6" s="117"/>
      <c r="D6" s="117"/>
      <c r="E6" s="117"/>
      <c r="F6" s="117"/>
      <c r="G6" s="117"/>
      <c r="H6" s="117"/>
      <c r="I6" s="117"/>
      <c r="J6" s="117"/>
      <c r="K6" s="117"/>
      <c r="L6" s="118"/>
      <c r="M6" s="41" t="s">
        <v>74</v>
      </c>
      <c r="N6" s="44">
        <v>0.01</v>
      </c>
      <c r="O6" s="4"/>
    </row>
    <row r="7" spans="1:15" ht="15">
      <c r="A7" s="40" t="s">
        <v>19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 t="s">
        <v>21</v>
      </c>
      <c r="O7" s="40">
        <v>2.356</v>
      </c>
    </row>
    <row r="8" spans="1:15" ht="76.5">
      <c r="A8" s="2" t="s">
        <v>1</v>
      </c>
      <c r="B8" s="116" t="s">
        <v>66</v>
      </c>
      <c r="C8" s="117"/>
      <c r="D8" s="117"/>
      <c r="E8" s="117"/>
      <c r="F8" s="117"/>
      <c r="G8" s="117"/>
      <c r="H8" s="117"/>
      <c r="I8" s="117"/>
      <c r="J8" s="117"/>
      <c r="K8" s="117"/>
      <c r="L8" s="118"/>
      <c r="M8" s="41" t="s">
        <v>69</v>
      </c>
      <c r="N8" s="44">
        <v>0.02</v>
      </c>
      <c r="O8" s="4" t="s">
        <v>80</v>
      </c>
    </row>
    <row r="9" spans="1:15" ht="39.75" customHeight="1">
      <c r="A9" s="2"/>
      <c r="B9" s="116" t="s">
        <v>65</v>
      </c>
      <c r="C9" s="117"/>
      <c r="D9" s="117"/>
      <c r="E9" s="117"/>
      <c r="F9" s="117"/>
      <c r="G9" s="117"/>
      <c r="H9" s="117"/>
      <c r="I9" s="117"/>
      <c r="J9" s="117"/>
      <c r="K9" s="117"/>
      <c r="L9" s="118"/>
      <c r="M9" s="41" t="s">
        <v>70</v>
      </c>
      <c r="N9" s="44">
        <v>0.5</v>
      </c>
      <c r="O9" s="4"/>
    </row>
    <row r="10" spans="1:15" ht="35.25" customHeight="1">
      <c r="A10" s="2"/>
      <c r="B10" s="116" t="s">
        <v>75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8"/>
      <c r="M10" s="41" t="s">
        <v>70</v>
      </c>
      <c r="N10" s="44">
        <v>0.1</v>
      </c>
      <c r="O10" s="4"/>
    </row>
    <row r="11" spans="1:15" ht="32.25" customHeight="1">
      <c r="A11" s="2"/>
      <c r="B11" s="116" t="s">
        <v>67</v>
      </c>
      <c r="C11" s="117"/>
      <c r="D11" s="117"/>
      <c r="E11" s="117"/>
      <c r="F11" s="117"/>
      <c r="G11" s="117"/>
      <c r="H11" s="117"/>
      <c r="I11" s="117"/>
      <c r="J11" s="117"/>
      <c r="K11" s="117"/>
      <c r="L11" s="118"/>
      <c r="M11" s="41" t="s">
        <v>68</v>
      </c>
      <c r="N11" s="44">
        <v>0.02</v>
      </c>
      <c r="O11" s="4"/>
    </row>
    <row r="12" spans="1:15" ht="15">
      <c r="A12" s="40" t="s">
        <v>19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 t="s">
        <v>21</v>
      </c>
      <c r="O12" s="40">
        <v>4.743</v>
      </c>
    </row>
    <row r="13" spans="1:15" ht="45">
      <c r="A13" s="2" t="s">
        <v>3</v>
      </c>
      <c r="B13" s="116" t="s">
        <v>20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8"/>
      <c r="M13" s="41" t="s">
        <v>74</v>
      </c>
      <c r="N13" s="44">
        <v>0.02</v>
      </c>
      <c r="O13" s="4" t="s">
        <v>83</v>
      </c>
    </row>
    <row r="14" spans="1:15" ht="15">
      <c r="A14" s="43" t="s">
        <v>19</v>
      </c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M14" s="43"/>
      <c r="N14" s="43" t="s">
        <v>21</v>
      </c>
      <c r="O14" s="43">
        <v>1.913</v>
      </c>
    </row>
    <row r="15" spans="1:15" ht="15">
      <c r="A15" s="2" t="s">
        <v>5</v>
      </c>
      <c r="B15" s="116" t="s">
        <v>77</v>
      </c>
      <c r="C15" s="117"/>
      <c r="D15" s="117"/>
      <c r="E15" s="117"/>
      <c r="F15" s="117"/>
      <c r="G15" s="117"/>
      <c r="H15" s="117"/>
      <c r="I15" s="117"/>
      <c r="J15" s="117"/>
      <c r="K15" s="117"/>
      <c r="L15" s="118"/>
      <c r="M15" s="41" t="s">
        <v>74</v>
      </c>
      <c r="N15" s="44">
        <v>0.01</v>
      </c>
      <c r="O15" s="4"/>
    </row>
    <row r="16" spans="1:15" ht="15">
      <c r="A16" s="5" t="s">
        <v>19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 t="s">
        <v>21</v>
      </c>
      <c r="O16" s="5">
        <v>1.152</v>
      </c>
    </row>
    <row r="17" spans="1:15" ht="45" customHeight="1">
      <c r="A17" s="2" t="s">
        <v>7</v>
      </c>
      <c r="B17" s="116" t="s">
        <v>72</v>
      </c>
      <c r="C17" s="117"/>
      <c r="D17" s="117"/>
      <c r="E17" s="117"/>
      <c r="F17" s="117"/>
      <c r="G17" s="117"/>
      <c r="H17" s="117"/>
      <c r="I17" s="117"/>
      <c r="J17" s="117"/>
      <c r="K17" s="117"/>
      <c r="L17" s="118"/>
      <c r="M17" s="41" t="s">
        <v>68</v>
      </c>
      <c r="N17" s="44">
        <v>4.7</v>
      </c>
      <c r="O17" s="4"/>
    </row>
    <row r="18" spans="1:15" ht="15">
      <c r="A18" s="39" t="s">
        <v>19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 t="s">
        <v>21</v>
      </c>
      <c r="O18" s="39">
        <v>15.308</v>
      </c>
    </row>
    <row r="19" spans="1:15" ht="60">
      <c r="A19" s="2" t="s">
        <v>8</v>
      </c>
      <c r="B19" s="116" t="s">
        <v>53</v>
      </c>
      <c r="C19" s="117"/>
      <c r="D19" s="117"/>
      <c r="E19" s="117"/>
      <c r="F19" s="117"/>
      <c r="G19" s="117"/>
      <c r="H19" s="117"/>
      <c r="I19" s="117"/>
      <c r="J19" s="117"/>
      <c r="K19" s="117"/>
      <c r="L19" s="118"/>
      <c r="M19" s="41" t="s">
        <v>74</v>
      </c>
      <c r="N19" s="44">
        <v>0.01</v>
      </c>
      <c r="O19" s="4" t="s">
        <v>87</v>
      </c>
    </row>
    <row r="20" spans="1:15" ht="15">
      <c r="A20" s="45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 t="s">
        <v>21</v>
      </c>
      <c r="O20" s="45">
        <v>0.587</v>
      </c>
    </row>
    <row r="21" spans="1:15" ht="105">
      <c r="A21" s="2" t="s">
        <v>9</v>
      </c>
      <c r="B21" s="116" t="s">
        <v>89</v>
      </c>
      <c r="C21" s="117"/>
      <c r="D21" s="117"/>
      <c r="E21" s="117"/>
      <c r="F21" s="117"/>
      <c r="G21" s="117"/>
      <c r="H21" s="117"/>
      <c r="I21" s="117"/>
      <c r="J21" s="117"/>
      <c r="K21" s="117"/>
      <c r="L21" s="118"/>
      <c r="M21" s="41" t="s">
        <v>90</v>
      </c>
      <c r="N21" s="44">
        <v>0.07</v>
      </c>
      <c r="O21" s="4" t="s">
        <v>88</v>
      </c>
    </row>
    <row r="22" spans="1:15" ht="15">
      <c r="A22" s="6" t="s">
        <v>19</v>
      </c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 t="s">
        <v>21</v>
      </c>
      <c r="O22" s="60">
        <v>1.13</v>
      </c>
    </row>
    <row r="23" spans="1:15" ht="45">
      <c r="A23" s="2" t="s">
        <v>11</v>
      </c>
      <c r="B23" s="116" t="s">
        <v>77</v>
      </c>
      <c r="C23" s="117"/>
      <c r="D23" s="117"/>
      <c r="E23" s="117"/>
      <c r="F23" s="117"/>
      <c r="G23" s="117"/>
      <c r="H23" s="117"/>
      <c r="I23" s="117"/>
      <c r="J23" s="117"/>
      <c r="K23" s="117"/>
      <c r="L23" s="118"/>
      <c r="M23" s="41" t="s">
        <v>74</v>
      </c>
      <c r="N23" s="44">
        <v>0.01</v>
      </c>
      <c r="O23" s="4" t="s">
        <v>92</v>
      </c>
    </row>
    <row r="24" spans="1:15" ht="15">
      <c r="A24" s="46" t="s">
        <v>19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 t="s">
        <v>21</v>
      </c>
      <c r="O24" s="46">
        <v>1.152</v>
      </c>
    </row>
    <row r="25" spans="1:15" ht="45">
      <c r="A25" s="2" t="s">
        <v>12</v>
      </c>
      <c r="B25" s="116" t="s">
        <v>77</v>
      </c>
      <c r="C25" s="117"/>
      <c r="D25" s="117"/>
      <c r="E25" s="117"/>
      <c r="F25" s="117"/>
      <c r="G25" s="117"/>
      <c r="H25" s="117"/>
      <c r="I25" s="117"/>
      <c r="J25" s="117"/>
      <c r="K25" s="117"/>
      <c r="L25" s="118"/>
      <c r="M25" s="41" t="s">
        <v>74</v>
      </c>
      <c r="N25" s="44">
        <v>0.01</v>
      </c>
      <c r="O25" s="4" t="s">
        <v>93</v>
      </c>
    </row>
    <row r="26" spans="1:15" ht="15">
      <c r="A26" s="37" t="s">
        <v>19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 t="s">
        <v>21</v>
      </c>
      <c r="O26" s="37">
        <v>1.152</v>
      </c>
    </row>
    <row r="29" spans="6:15" ht="15">
      <c r="F29" s="27" t="s">
        <v>54</v>
      </c>
      <c r="G29" s="27"/>
      <c r="H29" s="27"/>
      <c r="I29" s="27"/>
      <c r="J29" s="27"/>
      <c r="K29" s="27"/>
      <c r="L29" s="27"/>
      <c r="M29" s="27"/>
      <c r="N29" s="27"/>
      <c r="O29" s="27"/>
    </row>
    <row r="30" spans="6:15" ht="15">
      <c r="F30" s="27"/>
      <c r="G30" s="27"/>
      <c r="H30" s="27"/>
      <c r="I30" s="27"/>
      <c r="J30" s="27"/>
      <c r="K30" s="27"/>
      <c r="L30" s="27"/>
      <c r="M30" s="27"/>
      <c r="N30" s="27"/>
      <c r="O30" s="27"/>
    </row>
    <row r="31" spans="6:15" ht="15">
      <c r="F31" s="27"/>
      <c r="G31" s="27"/>
      <c r="H31" s="27"/>
      <c r="I31" s="27"/>
      <c r="J31" s="27"/>
      <c r="K31" s="27"/>
      <c r="L31" s="27"/>
      <c r="M31" s="27"/>
      <c r="N31" s="27"/>
      <c r="O31" s="27"/>
    </row>
    <row r="32" spans="6:15" ht="15">
      <c r="F32" s="27" t="s">
        <v>55</v>
      </c>
      <c r="G32" s="27" t="s">
        <v>56</v>
      </c>
      <c r="H32" s="27"/>
      <c r="I32" s="27"/>
      <c r="J32" s="27"/>
      <c r="K32" s="27"/>
      <c r="L32" s="27"/>
      <c r="M32" s="27"/>
      <c r="N32" s="27"/>
      <c r="O32" s="27"/>
    </row>
    <row r="33" spans="6:15" ht="15">
      <c r="F33" s="27"/>
      <c r="G33" s="27"/>
      <c r="H33" s="27"/>
      <c r="I33" s="27"/>
      <c r="J33" s="27"/>
      <c r="K33" s="27"/>
      <c r="L33" s="27"/>
      <c r="M33" s="27"/>
      <c r="N33" s="27"/>
      <c r="O33" s="27"/>
    </row>
  </sheetData>
  <sheetProtection/>
  <mergeCells count="15">
    <mergeCell ref="B10:L10"/>
    <mergeCell ref="A3:O3"/>
    <mergeCell ref="B4:L4"/>
    <mergeCell ref="B5:L5"/>
    <mergeCell ref="B6:L6"/>
    <mergeCell ref="B8:L8"/>
    <mergeCell ref="B9:L9"/>
    <mergeCell ref="B11:L11"/>
    <mergeCell ref="B23:L23"/>
    <mergeCell ref="B21:L21"/>
    <mergeCell ref="B19:L19"/>
    <mergeCell ref="B17:L17"/>
    <mergeCell ref="B25:L25"/>
    <mergeCell ref="B15:L15"/>
    <mergeCell ref="B13:L13"/>
  </mergeCells>
  <printOptions/>
  <pageMargins left="0.40625" right="0.260416666666666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User</cp:lastModifiedBy>
  <cp:lastPrinted>2023-05-25T06:56:49Z</cp:lastPrinted>
  <dcterms:created xsi:type="dcterms:W3CDTF">2008-06-16T11:17:01Z</dcterms:created>
  <dcterms:modified xsi:type="dcterms:W3CDTF">2024-03-05T07:18:48Z</dcterms:modified>
  <cp:category/>
  <cp:version/>
  <cp:contentType/>
  <cp:contentStatus/>
</cp:coreProperties>
</file>