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/>
  </bookViews>
  <sheets>
    <sheet name="2024" sheetId="23" r:id="rId1"/>
    <sheet name="работы 2024" sheetId="24" r:id="rId2"/>
  </sheets>
  <definedNames>
    <definedName name="_xlnm.Print_Area" localSheetId="0">'2024'!$A$2:$Q$44</definedName>
    <definedName name="_xlnm.Print_Area" localSheetId="1">'работы 2024'!$A$2:$Q$42</definedName>
  </definedNames>
  <calcPr calcId="145621"/>
</workbook>
</file>

<file path=xl/calcChain.xml><?xml version="1.0" encoding="utf-8"?>
<calcChain xmlns="http://schemas.openxmlformats.org/spreadsheetml/2006/main">
  <c r="L23" i="23" l="1"/>
  <c r="M23" i="23"/>
  <c r="O30" i="23" l="1"/>
  <c r="M30" i="23"/>
  <c r="J30" i="23"/>
  <c r="I30" i="23"/>
  <c r="G30" i="23"/>
  <c r="B30" i="23"/>
  <c r="Q23" i="23"/>
  <c r="N22" i="23"/>
  <c r="L22" i="23" l="1"/>
  <c r="Q22" i="23" l="1"/>
  <c r="D28" i="23" l="1"/>
  <c r="L21" i="23" l="1"/>
  <c r="Q21" i="23" l="1"/>
  <c r="P11" i="23" l="1"/>
  <c r="O11" i="23"/>
  <c r="N11" i="23"/>
  <c r="M11" i="23"/>
  <c r="J11" i="23"/>
  <c r="I11" i="23"/>
  <c r="G11" i="23"/>
  <c r="L20" i="23" l="1"/>
  <c r="Q20" i="23" s="1"/>
  <c r="L19" i="23" l="1"/>
  <c r="Q19" i="23" s="1"/>
  <c r="D27" i="23" l="1"/>
  <c r="D30" i="23" s="1"/>
  <c r="L18" i="23"/>
  <c r="Q18" i="23" s="1"/>
  <c r="L17" i="23" l="1"/>
  <c r="Q17" i="23" s="1"/>
  <c r="L16" i="23" l="1"/>
  <c r="Q16" i="23" s="1"/>
  <c r="N15" i="23" l="1"/>
  <c r="N30" i="23" s="1"/>
  <c r="L15" i="23" l="1"/>
  <c r="L30" i="23" s="1"/>
  <c r="P15" i="23" l="1"/>
  <c r="P30" i="23" s="1"/>
  <c r="K15" i="23"/>
  <c r="K30" i="23" s="1"/>
  <c r="H15" i="23"/>
  <c r="H30" i="23" s="1"/>
  <c r="F15" i="23"/>
  <c r="F30" i="23" s="1"/>
  <c r="L11" i="23"/>
  <c r="K11" i="23"/>
  <c r="H11" i="23"/>
  <c r="F11" i="23"/>
  <c r="Q9" i="23"/>
  <c r="Q8" i="23"/>
  <c r="Q11" i="23" l="1"/>
  <c r="Q15" i="23"/>
  <c r="Q30" i="23" s="1"/>
  <c r="P31" i="23" l="1"/>
</calcChain>
</file>

<file path=xl/comments1.xml><?xml version="1.0" encoding="utf-8"?>
<comments xmlns="http://schemas.openxmlformats.org/spreadsheetml/2006/main">
  <authors>
    <author>Елена</author>
  </authors>
  <commentList>
    <comment ref="M19" authorId="0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3397,6-покос</t>
        </r>
      </text>
    </comment>
    <comment ref="M20" authorId="0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3397,6-покос</t>
        </r>
      </text>
    </comment>
  </commentList>
</comments>
</file>

<file path=xl/sharedStrings.xml><?xml version="1.0" encoding="utf-8"?>
<sst xmlns="http://schemas.openxmlformats.org/spreadsheetml/2006/main" count="186" uniqueCount="106">
  <si>
    <t>октябрь</t>
  </si>
  <si>
    <t>ноябрь</t>
  </si>
  <si>
    <t>Содержание</t>
  </si>
  <si>
    <t>декабрь</t>
  </si>
  <si>
    <t>январь</t>
  </si>
  <si>
    <t>февраль</t>
  </si>
  <si>
    <t>март</t>
  </si>
  <si>
    <t>апрель</t>
  </si>
  <si>
    <t>итого</t>
  </si>
  <si>
    <t>ремонт</t>
  </si>
  <si>
    <t>Месяц</t>
  </si>
  <si>
    <t>ед. изм.</t>
  </si>
  <si>
    <t>кол-во</t>
  </si>
  <si>
    <t>ИТОГО</t>
  </si>
  <si>
    <t>июль</t>
  </si>
  <si>
    <t>июнь</t>
  </si>
  <si>
    <t>май</t>
  </si>
  <si>
    <t>тыс.руб.</t>
  </si>
  <si>
    <t>Разборка трубопроводов из водогазопроводных труб диаметром: до 32 мм</t>
  </si>
  <si>
    <t>август</t>
  </si>
  <si>
    <t>Прокладка трубопроводов водоснабжения из напорных полиэтиленовых труб низкого давления среднего типа наружным диаметром: 32 мм</t>
  </si>
  <si>
    <t>сентябрь</t>
  </si>
  <si>
    <t>Место провед-я работ</t>
  </si>
  <si>
    <t>ИТОГО: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</si>
  <si>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</si>
  <si>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</si>
  <si>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</si>
  <si>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</si>
  <si>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</si>
  <si>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</si>
  <si>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 xml:space="preserve"> управле-ние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</si>
  <si>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</si>
  <si>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</si>
  <si>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</si>
  <si>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</si>
  <si>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</si>
  <si>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</si>
  <si>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</si>
  <si>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</si>
  <si>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</si>
  <si>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</si>
  <si>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</si>
  <si>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</si>
  <si>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</si>
  <si>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</si>
  <si>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</si>
  <si>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</si>
  <si>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</si>
  <si>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</si>
  <si>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</si>
  <si>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</si>
  <si>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</si>
  <si>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</si>
  <si>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</si>
  <si>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покос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</si>
  <si>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</si>
  <si>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</si>
  <si>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</si>
  <si>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</si>
  <si>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</si>
  <si>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</si>
  <si>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</si>
  <si>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100 сгонов</t>
  </si>
  <si>
    <t>х/в</t>
  </si>
  <si>
    <t>эл-во</t>
  </si>
  <si>
    <t>Установка полиэтиленовых фасонных частей: отводов, колен, патрубков, переходов,компенсаторов,ревизий,п/отводов</t>
  </si>
  <si>
    <t>Пробивка отверстий в кирпичных стенах для  труб вручную при толщине стен: в 2 кирпича</t>
  </si>
  <si>
    <t>Прокладка внутренних трубопроводов канализации из полипропиленовых труб диаметром: 110 мм</t>
  </si>
  <si>
    <t>Прокладка трубопроводов водоснабжения из напорных полиэтиленовых труб низкого давления среднего типа наружным диаметром: 20 мм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</si>
  <si>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</si>
  <si>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</si>
  <si>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Нефрол.центр</t>
  </si>
  <si>
    <t>Прокладка трубопроводов водоснабжения из напорных полиэтиленовых труб низкого давления среднего типа наружным диаметром: 25 мм</t>
  </si>
  <si>
    <t>100 м трубопровода</t>
  </si>
  <si>
    <t>100 отверстий</t>
  </si>
  <si>
    <t>1 шт.</t>
  </si>
  <si>
    <t>Работы по уборке придомовой территории</t>
  </si>
  <si>
    <t xml:space="preserve">общехозяйственные расходы </t>
  </si>
  <si>
    <t>Смена сгонов у трубопроводов диаметром: до 32 мм</t>
  </si>
  <si>
    <t>100 шт.</t>
  </si>
  <si>
    <t>Упр.имущ.и зем.отношений адм.ГГО СК</t>
  </si>
  <si>
    <t>Смена сгонов у трубопроводов диаметром: до 50 мм</t>
  </si>
  <si>
    <t>Установка вентилей, задвижек, затворов, клапанов обратных, кранов проходных на трубопроводах из стальных труб диаметром: до 100 мм</t>
  </si>
  <si>
    <t>Ремонт освещения</t>
  </si>
  <si>
    <t>10 фасонных частей</t>
  </si>
  <si>
    <t>Труба соединительная(гибо)25мм</t>
  </si>
  <si>
    <t>шт.</t>
  </si>
  <si>
    <t>Перечень выполненных работ по сметам за 2024 год по дому Бойко 110</t>
  </si>
  <si>
    <t>Информация о доходах и расходах по дому __Бойко 110__на 2024год.</t>
  </si>
  <si>
    <t>кв.24-28 (замена стояка х/в)</t>
  </si>
  <si>
    <t>кв.24-28(стояк канализации)</t>
  </si>
  <si>
    <t>ремонт системы отопления</t>
  </si>
  <si>
    <t>Прокладка трубопроводов водоснабжения из напорных полиэтиленовых труб низкого давления среднего типа наружным диаметром: 63 мм</t>
  </si>
  <si>
    <t>гемодиализ ремонт стояка полотенцесушителя</t>
  </si>
  <si>
    <t>узел отопления</t>
  </si>
  <si>
    <t>(цоколь)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</si>
  <si>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</si>
  <si>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100 м2 отремонтированной поверхности</t>
  </si>
  <si>
    <t>с 1 мая</t>
  </si>
  <si>
    <t>опиловка веток</t>
  </si>
  <si>
    <t>лампочки,веник, кисточки, краска</t>
  </si>
  <si>
    <t>кв.45(врезка х/в)</t>
  </si>
  <si>
    <t>кв.36(врезка х/в)</t>
  </si>
  <si>
    <t xml:space="preserve"> кв.41(поиск замыкания)</t>
  </si>
  <si>
    <t>тех.обслуживание и ремонт газового оборудования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</si>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</sst>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6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69A"/>
        <bgColor indexed="64"/>
      </patternFill>
    </fill>
    <fill>
      <patternFill patternType="solid">
        <fgColor rgb="FFEA977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3" xfId="0" applyBorder="1"/>
    <xf numFmtId="4" fontId="0" fillId="0" borderId="0" xfId="0" applyNumberFormat="1"/>
    <xf numFmtId="0" fontId="4" fillId="3" borderId="0" xfId="0" applyFont="1" applyFill="1"/>
    <xf numFmtId="0" fontId="2" fillId="8" borderId="7" xfId="0" applyFont="1" applyFill="1" applyBorder="1"/>
    <xf numFmtId="0" fontId="2" fillId="8" borderId="7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left" vertical="top" textRotation="90" wrapText="1"/>
    </xf>
    <xf numFmtId="2" fontId="9" fillId="8" borderId="7" xfId="0" applyNumberFormat="1" applyFont="1" applyFill="1" applyBorder="1"/>
    <xf numFmtId="2" fontId="9" fillId="0" borderId="5" xfId="0" applyNumberFormat="1" applyFont="1" applyBorder="1" applyAlignment="1">
      <alignment horizontal="center" vertical="top" wrapText="1"/>
    </xf>
    <xf numFmtId="4" fontId="7" fillId="8" borderId="3" xfId="0" applyNumberFormat="1" applyFont="1" applyFill="1" applyBorder="1" applyAlignment="1">
      <alignment horizontal="center"/>
    </xf>
    <xf numFmtId="2" fontId="1" fillId="9" borderId="5" xfId="0" applyNumberFormat="1" applyFont="1" applyFill="1" applyBorder="1" applyAlignment="1">
      <alignment horizontal="center" vertical="top" wrapText="1"/>
    </xf>
    <xf numFmtId="2" fontId="2" fillId="10" borderId="4" xfId="0" applyNumberFormat="1" applyFont="1" applyFill="1" applyBorder="1" applyAlignment="1">
      <alignment horizontal="center" vertical="top" wrapText="1"/>
    </xf>
    <xf numFmtId="2" fontId="1" fillId="10" borderId="8" xfId="0" applyNumberFormat="1" applyFont="1" applyFill="1" applyBorder="1" applyAlignment="1">
      <alignment horizontal="center" vertical="top" wrapText="1"/>
    </xf>
    <xf numFmtId="2" fontId="1" fillId="10" borderId="13" xfId="0" applyNumberFormat="1" applyFont="1" applyFill="1" applyBorder="1" applyAlignment="1">
      <alignment horizontal="center" vertical="top" wrapText="1"/>
    </xf>
    <xf numFmtId="2" fontId="1" fillId="10" borderId="9" xfId="0" applyNumberFormat="1" applyFont="1" applyFill="1" applyBorder="1" applyAlignment="1">
      <alignment horizontal="center" vertical="top" wrapText="1"/>
    </xf>
    <xf numFmtId="17" fontId="7" fillId="2" borderId="3" xfId="0" applyNumberFormat="1" applyFont="1" applyFill="1" applyBorder="1" applyAlignment="1">
      <alignment horizontal="left"/>
    </xf>
    <xf numFmtId="165" fontId="1" fillId="10" borderId="3" xfId="0" applyNumberFormat="1" applyFont="1" applyFill="1" applyBorder="1"/>
    <xf numFmtId="165" fontId="1" fillId="10" borderId="5" xfId="0" applyNumberFormat="1" applyFont="1" applyFill="1" applyBorder="1"/>
    <xf numFmtId="4" fontId="1" fillId="10" borderId="3" xfId="0" applyNumberFormat="1" applyFont="1" applyFill="1" applyBorder="1"/>
    <xf numFmtId="17" fontId="7" fillId="11" borderId="3" xfId="0" applyNumberFormat="1" applyFont="1" applyFill="1" applyBorder="1" applyAlignment="1">
      <alignment horizontal="left" wrapText="1"/>
    </xf>
    <xf numFmtId="0" fontId="7" fillId="5" borderId="3" xfId="0" applyFont="1" applyFill="1" applyBorder="1"/>
    <xf numFmtId="165" fontId="1" fillId="5" borderId="3" xfId="0" applyNumberFormat="1" applyFont="1" applyFill="1" applyBorder="1"/>
    <xf numFmtId="4" fontId="9" fillId="5" borderId="3" xfId="0" applyNumberFormat="1" applyFont="1" applyFill="1" applyBorder="1"/>
    <xf numFmtId="0" fontId="7" fillId="0" borderId="0" xfId="0" applyFont="1"/>
    <xf numFmtId="165" fontId="1" fillId="0" borderId="0" xfId="0" applyNumberFormat="1" applyFont="1"/>
    <xf numFmtId="165" fontId="1" fillId="4" borderId="3" xfId="0" applyNumberFormat="1" applyFont="1" applyFill="1" applyBorder="1"/>
    <xf numFmtId="0" fontId="4" fillId="12" borderId="0" xfId="0" applyFont="1" applyFill="1"/>
    <xf numFmtId="2" fontId="1" fillId="0" borderId="5" xfId="0" applyNumberFormat="1" applyFont="1" applyBorder="1" applyAlignment="1">
      <alignment vertical="top" textRotation="90" wrapText="1"/>
    </xf>
    <xf numFmtId="2" fontId="1" fillId="0" borderId="5" xfId="0" applyNumberFormat="1" applyFont="1" applyBorder="1" applyAlignment="1">
      <alignment horizontal="center" vertical="top"/>
    </xf>
    <xf numFmtId="2" fontId="9" fillId="8" borderId="3" xfId="0" applyNumberFormat="1" applyFont="1" applyFill="1" applyBorder="1" applyAlignment="1">
      <alignment vertical="top" wrapText="1"/>
    </xf>
    <xf numFmtId="2" fontId="9" fillId="8" borderId="5" xfId="0" applyNumberFormat="1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wrapText="1"/>
    </xf>
    <xf numFmtId="0" fontId="1" fillId="13" borderId="9" xfId="0" applyFont="1" applyFill="1" applyBorder="1" applyAlignment="1">
      <alignment horizontal="center" wrapText="1"/>
    </xf>
    <xf numFmtId="4" fontId="1" fillId="4" borderId="3" xfId="0" applyNumberFormat="1" applyFont="1" applyFill="1" applyBorder="1"/>
    <xf numFmtId="165" fontId="3" fillId="13" borderId="3" xfId="0" applyNumberFormat="1" applyFont="1" applyFill="1" applyBorder="1"/>
    <xf numFmtId="165" fontId="3" fillId="9" borderId="3" xfId="0" applyNumberFormat="1" applyFont="1" applyFill="1" applyBorder="1"/>
    <xf numFmtId="165" fontId="3" fillId="5" borderId="3" xfId="0" applyNumberFormat="1" applyFont="1" applyFill="1" applyBorder="1"/>
    <xf numFmtId="165" fontId="10" fillId="0" borderId="0" xfId="0" applyNumberFormat="1" applyFont="1"/>
    <xf numFmtId="2" fontId="1" fillId="8" borderId="3" xfId="0" applyNumberFormat="1" applyFont="1" applyFill="1" applyBorder="1" applyAlignment="1">
      <alignment horizontal="right" vertical="top" wrapText="1"/>
    </xf>
    <xf numFmtId="4" fontId="3" fillId="8" borderId="3" xfId="0" applyNumberFormat="1" applyFont="1" applyFill="1" applyBorder="1"/>
    <xf numFmtId="4" fontId="1" fillId="8" borderId="3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 vertical="top"/>
    </xf>
    <xf numFmtId="0" fontId="0" fillId="10" borderId="0" xfId="0" applyFill="1"/>
    <xf numFmtId="0" fontId="4" fillId="16" borderId="0" xfId="0" applyFont="1" applyFill="1"/>
    <xf numFmtId="0" fontId="4" fillId="17" borderId="0" xfId="0" applyFont="1" applyFill="1"/>
    <xf numFmtId="0" fontId="4" fillId="11" borderId="0" xfId="0" applyFont="1" applyFill="1"/>
    <xf numFmtId="0" fontId="4" fillId="14" borderId="0" xfId="0" applyFont="1" applyFill="1"/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4" fillId="8" borderId="3" xfId="0" applyFont="1" applyFill="1" applyBorder="1" applyAlignment="1">
      <alignment wrapText="1"/>
    </xf>
    <xf numFmtId="165" fontId="0" fillId="0" borderId="0" xfId="0" applyNumberFormat="1"/>
    <xf numFmtId="0" fontId="4" fillId="15" borderId="0" xfId="0" applyFont="1" applyFill="1"/>
    <xf numFmtId="4" fontId="7" fillId="5" borderId="3" xfId="0" applyNumberFormat="1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right" vertical="top" wrapText="1"/>
    </xf>
    <xf numFmtId="2" fontId="9" fillId="5" borderId="4" xfId="0" applyNumberFormat="1" applyFont="1" applyFill="1" applyBorder="1" applyAlignment="1">
      <alignment vertical="top" wrapText="1"/>
    </xf>
    <xf numFmtId="2" fontId="9" fillId="5" borderId="9" xfId="0" applyNumberFormat="1" applyFont="1" applyFill="1" applyBorder="1" applyAlignment="1">
      <alignment vertical="top" wrapText="1"/>
    </xf>
    <xf numFmtId="2" fontId="9" fillId="5" borderId="5" xfId="0" applyNumberFormat="1" applyFont="1" applyFill="1" applyBorder="1" applyAlignment="1">
      <alignment horizontal="center" vertical="top" wrapText="1"/>
    </xf>
    <xf numFmtId="2" fontId="0" fillId="0" borderId="4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2" fontId="0" fillId="0" borderId="9" xfId="0" applyNumberFormat="1" applyBorder="1" applyAlignment="1">
      <alignment horizontal="left" wrapText="1"/>
    </xf>
    <xf numFmtId="2" fontId="0" fillId="0" borderId="4" xfId="0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2" fontId="4" fillId="6" borderId="13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left" wrapText="1"/>
    </xf>
    <xf numFmtId="2" fontId="9" fillId="0" borderId="14" xfId="0" applyNumberFormat="1" applyFont="1" applyBorder="1" applyAlignment="1">
      <alignment horizontal="left" wrapText="1"/>
    </xf>
    <xf numFmtId="2" fontId="9" fillId="0" borderId="10" xfId="0" applyNumberFormat="1" applyFont="1" applyBorder="1" applyAlignment="1">
      <alignment horizontal="left" wrapText="1"/>
    </xf>
    <xf numFmtId="2" fontId="9" fillId="0" borderId="12" xfId="0" applyNumberFormat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left" textRotation="90" wrapText="1"/>
    </xf>
    <xf numFmtId="2" fontId="9" fillId="0" borderId="2" xfId="0" applyNumberFormat="1" applyFont="1" applyBorder="1" applyAlignment="1">
      <alignment horizontal="left" textRotation="90" wrapText="1"/>
    </xf>
    <xf numFmtId="2" fontId="9" fillId="0" borderId="5" xfId="0" applyNumberFormat="1" applyFont="1" applyBorder="1" applyAlignment="1">
      <alignment horizontal="left" textRotation="90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textRotation="90" wrapText="1"/>
    </xf>
    <xf numFmtId="2" fontId="1" fillId="0" borderId="5" xfId="0" applyNumberFormat="1" applyFont="1" applyBorder="1" applyAlignment="1">
      <alignment horizontal="left" vertical="top" textRotation="90" wrapText="1"/>
    </xf>
    <xf numFmtId="2" fontId="7" fillId="0" borderId="1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2" fontId="9" fillId="0" borderId="9" xfId="0" applyNumberFormat="1" applyFont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2" fillId="9" borderId="9" xfId="0" applyFont="1" applyFill="1" applyBorder="1" applyAlignment="1">
      <alignment horizontal="center" wrapText="1"/>
    </xf>
    <xf numFmtId="2" fontId="2" fillId="10" borderId="4" xfId="0" applyNumberFormat="1" applyFont="1" applyFill="1" applyBorder="1" applyAlignment="1">
      <alignment horizontal="center" vertical="top" wrapText="1"/>
    </xf>
    <xf numFmtId="2" fontId="2" fillId="10" borderId="8" xfId="0" applyNumberFormat="1" applyFont="1" applyFill="1" applyBorder="1" applyAlignment="1">
      <alignment horizontal="center" vertical="top" wrapText="1"/>
    </xf>
    <xf numFmtId="2" fontId="2" fillId="10" borderId="9" xfId="0" applyNumberFormat="1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165" fontId="1" fillId="7" borderId="4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 wrapText="1"/>
    </xf>
    <xf numFmtId="0" fontId="0" fillId="7" borderId="9" xfId="0" applyFill="1" applyBorder="1"/>
    <xf numFmtId="165" fontId="1" fillId="5" borderId="4" xfId="0" applyNumberFormat="1" applyFont="1" applyFill="1" applyBorder="1" applyAlignment="1">
      <alignment horizontal="center"/>
    </xf>
    <xf numFmtId="165" fontId="1" fillId="5" borderId="9" xfId="0" applyNumberFormat="1" applyFont="1" applyFill="1" applyBorder="1" applyAlignment="1">
      <alignment horizontal="center"/>
    </xf>
    <xf numFmtId="0" fontId="14" fillId="5" borderId="4" xfId="0" applyFont="1" applyFill="1" applyBorder="1" applyAlignment="1">
      <alignment horizontal="left" wrapText="1"/>
    </xf>
    <xf numFmtId="0" fontId="14" fillId="5" borderId="8" xfId="0" applyFont="1" applyFill="1" applyBorder="1" applyAlignment="1">
      <alignment horizontal="left" wrapText="1"/>
    </xf>
    <xf numFmtId="0" fontId="14" fillId="5" borderId="9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R44"/>
  <sheetViews>
    <sheetView tabSelected="1" topLeftCell="A13" zoomScaleNormal="100" workbookViewId="0">
      <selection activeCell="D48" sqref="D48"/>
    </sheetView>
  </sheetViews>
  <sheetFormatPr defaultRowHeight="12.75" x14ac:dyDescent="0.2"/>
  <cols>
    <col min="10" max="10" width="9.85546875" customWidth="1"/>
    <col min="11" max="11" width="9.7109375" customWidth="1"/>
    <col min="12" max="12" width="10" customWidth="1"/>
    <col min="18" max="18" width="9.7109375" bestFit="1" customWidth="1"/>
  </cols>
  <sheetData>
    <row r="2" spans="1:18" ht="15.75" x14ac:dyDescent="0.25">
      <c r="A2" s="77" t="s">
        <v>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8" x14ac:dyDescent="0.2">
      <c r="A4" s="68"/>
      <c r="B4" s="65"/>
      <c r="C4" s="65"/>
      <c r="D4" s="65"/>
      <c r="E4" s="69"/>
      <c r="F4" s="66" t="s">
        <v>25</v>
      </c>
      <c r="G4" s="74"/>
      <c r="H4" s="74"/>
      <c r="I4" s="74"/>
      <c r="J4" s="74"/>
      <c r="K4" s="74"/>
      <c r="L4" s="74"/>
      <c r="M4" s="74"/>
      <c r="N4" s="74"/>
      <c r="O4" s="74"/>
      <c r="P4" s="67"/>
      <c r="Q4" s="1"/>
    </row>
    <row r="5" spans="1:18" x14ac:dyDescent="0.2">
      <c r="A5" s="4"/>
      <c r="B5" s="79" t="s">
        <v>26</v>
      </c>
      <c r="C5" s="80"/>
      <c r="D5" s="80"/>
      <c r="E5" s="81"/>
      <c r="F5" s="82" t="s">
        <v>2</v>
      </c>
      <c r="G5" s="83"/>
      <c r="H5" s="83"/>
      <c r="I5" s="83"/>
      <c r="J5" s="83"/>
      <c r="K5" s="83"/>
      <c r="L5" s="83"/>
      <c r="M5" s="83"/>
      <c r="N5" s="84" t="s">
        <v>27</v>
      </c>
      <c r="O5" s="85"/>
      <c r="P5" s="88" t="s">
        <v>28</v>
      </c>
      <c r="Q5" s="91" t="s">
        <v>13</v>
      </c>
    </row>
    <row r="6" spans="1:18" x14ac:dyDescent="0.2">
      <c r="A6" s="5"/>
      <c r="B6" s="94" t="s">
        <v>29</v>
      </c>
      <c r="C6" s="94" t="s">
        <v>9</v>
      </c>
      <c r="D6" s="94" t="s">
        <v>30</v>
      </c>
      <c r="E6" s="98" t="s">
        <v>8</v>
      </c>
      <c r="F6" s="96" t="s">
        <v>31</v>
      </c>
      <c r="G6" s="96" t="s">
        <v>76</v>
      </c>
      <c r="H6" s="96" t="s">
        <v>32</v>
      </c>
      <c r="I6" s="96" t="s">
        <v>33</v>
      </c>
      <c r="J6" s="96" t="s">
        <v>34</v>
      </c>
      <c r="K6" s="96" t="s">
        <v>77</v>
      </c>
      <c r="L6" s="103" t="s">
        <v>35</v>
      </c>
      <c r="M6" s="105"/>
      <c r="N6" s="86"/>
      <c r="O6" s="87"/>
      <c r="P6" s="89"/>
      <c r="Q6" s="92"/>
    </row>
    <row r="7" spans="1:18" ht="129.75" x14ac:dyDescent="0.2">
      <c r="A7" s="7"/>
      <c r="B7" s="95"/>
      <c r="C7" s="95"/>
      <c r="D7" s="95"/>
      <c r="E7" s="99"/>
      <c r="F7" s="97"/>
      <c r="G7" s="97"/>
      <c r="H7" s="97"/>
      <c r="I7" s="97"/>
      <c r="J7" s="97"/>
      <c r="K7" s="97"/>
      <c r="L7" s="27" t="s">
        <v>59</v>
      </c>
      <c r="M7" s="27" t="s">
        <v>61</v>
      </c>
      <c r="N7" s="6" t="s">
        <v>36</v>
      </c>
      <c r="O7" s="6" t="s">
        <v>37</v>
      </c>
      <c r="P7" s="90"/>
      <c r="Q7" s="93"/>
    </row>
    <row r="8" spans="1:18" x14ac:dyDescent="0.2">
      <c r="A8" s="49" t="s">
        <v>60</v>
      </c>
      <c r="B8" s="28"/>
      <c r="C8" s="41"/>
      <c r="D8" s="28"/>
      <c r="E8" s="9">
        <v>15</v>
      </c>
      <c r="F8" s="38">
        <v>1.6</v>
      </c>
      <c r="G8" s="38">
        <v>0</v>
      </c>
      <c r="H8" s="38">
        <v>1.8</v>
      </c>
      <c r="I8" s="38">
        <v>0.34</v>
      </c>
      <c r="J8" s="38">
        <v>4.16</v>
      </c>
      <c r="K8" s="38">
        <v>3.6</v>
      </c>
      <c r="L8" s="38">
        <v>0</v>
      </c>
      <c r="M8" s="38">
        <v>0</v>
      </c>
      <c r="N8" s="29">
        <v>1</v>
      </c>
      <c r="O8" s="29">
        <v>1</v>
      </c>
      <c r="P8" s="30">
        <v>1.5</v>
      </c>
      <c r="Q8" s="8">
        <f>SUM(F8:P8)</f>
        <v>15</v>
      </c>
    </row>
    <row r="9" spans="1:18" x14ac:dyDescent="0.2">
      <c r="A9" s="125" t="s">
        <v>98</v>
      </c>
      <c r="B9" s="126"/>
      <c r="C9" s="126"/>
      <c r="D9" s="127"/>
      <c r="E9" s="52"/>
      <c r="F9" s="53">
        <v>1.6</v>
      </c>
      <c r="G9" s="53">
        <v>2.5</v>
      </c>
      <c r="H9" s="53">
        <v>1.8</v>
      </c>
      <c r="I9" s="53">
        <v>0.1</v>
      </c>
      <c r="J9" s="53">
        <v>4.3499999999999996</v>
      </c>
      <c r="K9" s="53">
        <v>3.6</v>
      </c>
      <c r="L9" s="53">
        <v>0</v>
      </c>
      <c r="M9" s="53">
        <v>0.15</v>
      </c>
      <c r="N9" s="54">
        <v>1.2</v>
      </c>
      <c r="O9" s="55">
        <v>1.1000000000000001</v>
      </c>
      <c r="P9" s="56">
        <v>1.5</v>
      </c>
      <c r="Q9" s="56">
        <f>SUM(F9:P9)</f>
        <v>17.899999999999999</v>
      </c>
    </row>
    <row r="10" spans="1:18" ht="22.5" x14ac:dyDescent="0.2">
      <c r="A10" s="100" t="s">
        <v>38</v>
      </c>
      <c r="B10" s="101"/>
      <c r="C10" s="101"/>
      <c r="D10" s="102"/>
      <c r="E10" s="40">
        <v>2466.1999999999998</v>
      </c>
      <c r="F10" s="103" t="s">
        <v>39</v>
      </c>
      <c r="G10" s="104"/>
      <c r="H10" s="104"/>
      <c r="I10" s="104"/>
      <c r="J10" s="104"/>
      <c r="K10" s="104"/>
      <c r="L10" s="104"/>
      <c r="M10" s="105"/>
      <c r="N10" s="106" t="s">
        <v>40</v>
      </c>
      <c r="O10" s="107"/>
      <c r="P10" s="8" t="s">
        <v>41</v>
      </c>
      <c r="Q10" s="8"/>
    </row>
    <row r="11" spans="1:18" x14ac:dyDescent="0.2">
      <c r="A11" s="108" t="s">
        <v>42</v>
      </c>
      <c r="B11" s="109"/>
      <c r="C11" s="109"/>
      <c r="D11" s="109"/>
      <c r="E11" s="110"/>
      <c r="F11" s="10">
        <f>F8*E10</f>
        <v>3945.92</v>
      </c>
      <c r="G11" s="10">
        <f>G9*E10</f>
        <v>6165.5</v>
      </c>
      <c r="H11" s="10">
        <f>H8*E10</f>
        <v>4439.16</v>
      </c>
      <c r="I11" s="10">
        <f>I9*E10</f>
        <v>246.62</v>
      </c>
      <c r="J11" s="10">
        <f>J9*E10</f>
        <v>10727.969999999998</v>
      </c>
      <c r="K11" s="10">
        <f>K8*E10</f>
        <v>8878.32</v>
      </c>
      <c r="L11" s="10">
        <f>E10*L8</f>
        <v>0</v>
      </c>
      <c r="M11" s="10">
        <f>M9*E10</f>
        <v>369.92999999999995</v>
      </c>
      <c r="N11" s="10">
        <f>N9*E10</f>
        <v>2959.4399999999996</v>
      </c>
      <c r="O11" s="10">
        <f>O9*E10</f>
        <v>2712.82</v>
      </c>
      <c r="P11" s="10">
        <f>P9*E10</f>
        <v>3699.2999999999997</v>
      </c>
      <c r="Q11" s="10">
        <f>F11+G11+H11+I11+J11+K11+L11+M11+N11+O11+P11</f>
        <v>44144.98</v>
      </c>
    </row>
    <row r="12" spans="1:18" x14ac:dyDescent="0.2">
      <c r="A12" s="119" t="s">
        <v>43</v>
      </c>
      <c r="B12" s="119"/>
      <c r="C12" s="119"/>
      <c r="D12" s="119"/>
      <c r="E12" s="120"/>
      <c r="F12" s="111" t="s">
        <v>44</v>
      </c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</row>
    <row r="13" spans="1:18" x14ac:dyDescent="0.2">
      <c r="A13" s="114" t="s">
        <v>45</v>
      </c>
      <c r="B13" s="114"/>
      <c r="C13" s="114"/>
      <c r="D13" s="115"/>
      <c r="E13" s="39">
        <v>-87056.538400000005</v>
      </c>
      <c r="F13" s="11"/>
      <c r="G13" s="12"/>
      <c r="H13" s="13"/>
      <c r="I13" s="12"/>
      <c r="J13" s="12"/>
      <c r="K13" s="12"/>
      <c r="L13" s="12"/>
      <c r="M13" s="12"/>
      <c r="N13" s="12"/>
      <c r="O13" s="12"/>
      <c r="P13" s="12"/>
      <c r="Q13" s="14"/>
    </row>
    <row r="14" spans="1:18" x14ac:dyDescent="0.2">
      <c r="A14" s="31"/>
      <c r="B14" s="121" t="s">
        <v>58</v>
      </c>
      <c r="C14" s="121"/>
      <c r="D14" s="32" t="s">
        <v>43</v>
      </c>
      <c r="E14" s="33" t="s">
        <v>24</v>
      </c>
      <c r="F14" s="11"/>
      <c r="G14" s="12"/>
      <c r="H14" s="13"/>
      <c r="I14" s="12"/>
      <c r="J14" s="12"/>
      <c r="K14" s="12"/>
      <c r="L14" s="12"/>
      <c r="M14" s="12"/>
      <c r="N14" s="12"/>
      <c r="O14" s="12"/>
      <c r="P14" s="12"/>
      <c r="Q14" s="14"/>
    </row>
    <row r="15" spans="1:18" x14ac:dyDescent="0.2">
      <c r="A15" s="15" t="s">
        <v>46</v>
      </c>
      <c r="B15" s="117">
        <v>38708.11</v>
      </c>
      <c r="C15" s="122"/>
      <c r="D15" s="34">
        <v>31689.96</v>
      </c>
      <c r="E15" s="25"/>
      <c r="F15" s="16">
        <f>F8*E10</f>
        <v>3945.92</v>
      </c>
      <c r="G15" s="16">
        <v>6002.6939999999995</v>
      </c>
      <c r="H15" s="17">
        <f>H8*E10</f>
        <v>4439.16</v>
      </c>
      <c r="I15" s="16">
        <v>2300</v>
      </c>
      <c r="J15" s="16">
        <v>10432.768</v>
      </c>
      <c r="K15" s="16">
        <f>K8*E10</f>
        <v>8878.32</v>
      </c>
      <c r="L15" s="16">
        <f>8659.39+2767.10597</f>
        <v>11426.49597</v>
      </c>
      <c r="M15" s="16">
        <v>0</v>
      </c>
      <c r="N15" s="35">
        <f>6131+2478</f>
        <v>8609</v>
      </c>
      <c r="O15" s="35">
        <v>0</v>
      </c>
      <c r="P15" s="16">
        <f>P8*E10</f>
        <v>3699.2999999999997</v>
      </c>
      <c r="Q15" s="18">
        <f t="shared" ref="Q15:Q23" si="0">SUM(F15:P15)</f>
        <v>59733.65797</v>
      </c>
      <c r="R15" s="2"/>
    </row>
    <row r="16" spans="1:18" x14ac:dyDescent="0.2">
      <c r="A16" s="15" t="s">
        <v>47</v>
      </c>
      <c r="B16" s="117">
        <v>49086.98</v>
      </c>
      <c r="C16" s="118"/>
      <c r="D16" s="34">
        <v>44158.720000000001</v>
      </c>
      <c r="E16" s="25"/>
      <c r="F16" s="16">
        <v>3945.92</v>
      </c>
      <c r="G16" s="16">
        <v>6242.8017600000003</v>
      </c>
      <c r="H16" s="17">
        <v>4439.16</v>
      </c>
      <c r="I16" s="16">
        <v>2300</v>
      </c>
      <c r="J16" s="16">
        <v>10729.728159999999</v>
      </c>
      <c r="K16" s="16">
        <v>8878.32</v>
      </c>
      <c r="L16" s="16">
        <f>7198.77+2797.47175</f>
        <v>9996.241750000001</v>
      </c>
      <c r="M16" s="16">
        <v>0</v>
      </c>
      <c r="N16" s="35">
        <v>58981</v>
      </c>
      <c r="O16" s="35">
        <v>0</v>
      </c>
      <c r="P16" s="16">
        <v>3699.2999999999997</v>
      </c>
      <c r="Q16" s="18">
        <f t="shared" si="0"/>
        <v>109212.47167</v>
      </c>
      <c r="R16" s="2"/>
    </row>
    <row r="17" spans="1:18" x14ac:dyDescent="0.2">
      <c r="A17" s="15" t="s">
        <v>6</v>
      </c>
      <c r="B17" s="117">
        <v>47656.63</v>
      </c>
      <c r="C17" s="118"/>
      <c r="D17" s="34">
        <v>39054.18</v>
      </c>
      <c r="E17" s="25"/>
      <c r="F17" s="16">
        <v>3945.92</v>
      </c>
      <c r="G17" s="16">
        <v>6242.8017600000003</v>
      </c>
      <c r="H17" s="17">
        <v>4439.16</v>
      </c>
      <c r="I17" s="16">
        <v>2300</v>
      </c>
      <c r="J17" s="16">
        <v>10729.728159999999</v>
      </c>
      <c r="K17" s="16">
        <v>8878.32</v>
      </c>
      <c r="L17" s="16">
        <f>2712.58+0.42825</f>
        <v>2713.0082499999999</v>
      </c>
      <c r="M17" s="16">
        <v>0</v>
      </c>
      <c r="N17" s="35">
        <v>4163</v>
      </c>
      <c r="O17" s="35">
        <v>0</v>
      </c>
      <c r="P17" s="16">
        <v>3699.2999999999997</v>
      </c>
      <c r="Q17" s="18">
        <f t="shared" si="0"/>
        <v>47111.238169999997</v>
      </c>
      <c r="R17" s="2"/>
    </row>
    <row r="18" spans="1:18" x14ac:dyDescent="0.2">
      <c r="A18" s="15" t="s">
        <v>48</v>
      </c>
      <c r="B18" s="117">
        <v>40373.519999999997</v>
      </c>
      <c r="C18" s="118"/>
      <c r="D18" s="34">
        <v>33080.120000000003</v>
      </c>
      <c r="E18" s="25"/>
      <c r="F18" s="16">
        <v>3945.92</v>
      </c>
      <c r="G18" s="16">
        <v>6242.8017600000003</v>
      </c>
      <c r="H18" s="17">
        <v>4439.16</v>
      </c>
      <c r="I18" s="16">
        <v>2300</v>
      </c>
      <c r="J18" s="16">
        <v>10729.728159999999</v>
      </c>
      <c r="K18" s="16">
        <v>8878.32</v>
      </c>
      <c r="L18" s="16">
        <f>3860.21+51.39</f>
        <v>3911.6</v>
      </c>
      <c r="M18" s="16">
        <v>0</v>
      </c>
      <c r="N18" s="35">
        <v>0</v>
      </c>
      <c r="O18" s="35">
        <v>0</v>
      </c>
      <c r="P18" s="16">
        <v>3699.2999999999997</v>
      </c>
      <c r="Q18" s="18">
        <f t="shared" si="0"/>
        <v>44146.829919999996</v>
      </c>
      <c r="R18" s="2"/>
    </row>
    <row r="19" spans="1:18" x14ac:dyDescent="0.2">
      <c r="A19" s="15" t="s">
        <v>16</v>
      </c>
      <c r="B19" s="117">
        <v>48869.19</v>
      </c>
      <c r="C19" s="118"/>
      <c r="D19" s="34">
        <v>30393.71</v>
      </c>
      <c r="E19" s="25"/>
      <c r="F19" s="16">
        <v>3945.92</v>
      </c>
      <c r="G19" s="16">
        <v>6242.8017600000003</v>
      </c>
      <c r="H19" s="17">
        <v>4439.16</v>
      </c>
      <c r="I19" s="16">
        <v>0</v>
      </c>
      <c r="J19" s="16">
        <v>10729.728159999999</v>
      </c>
      <c r="K19" s="16">
        <v>8878.32</v>
      </c>
      <c r="L19" s="16">
        <f>4694.85+5618.64</f>
        <v>10313.490000000002</v>
      </c>
      <c r="M19" s="16">
        <v>3397.6000000000004</v>
      </c>
      <c r="N19" s="35">
        <v>8424</v>
      </c>
      <c r="O19" s="35">
        <v>0</v>
      </c>
      <c r="P19" s="16">
        <v>3699.3</v>
      </c>
      <c r="Q19" s="18">
        <f t="shared" si="0"/>
        <v>60070.319920000002</v>
      </c>
      <c r="R19" s="2"/>
    </row>
    <row r="20" spans="1:18" x14ac:dyDescent="0.2">
      <c r="A20" s="15" t="s">
        <v>15</v>
      </c>
      <c r="B20" s="117">
        <v>55271.26</v>
      </c>
      <c r="C20" s="118"/>
      <c r="D20" s="34">
        <v>33711.69</v>
      </c>
      <c r="E20" s="25"/>
      <c r="F20" s="16">
        <v>3945.92</v>
      </c>
      <c r="G20" s="16">
        <v>6242.8017600000003</v>
      </c>
      <c r="H20" s="17">
        <v>4439.16</v>
      </c>
      <c r="I20" s="16">
        <v>0</v>
      </c>
      <c r="J20" s="16">
        <v>10729.728159999999</v>
      </c>
      <c r="K20" s="16">
        <v>8878.32</v>
      </c>
      <c r="L20" s="16">
        <f>3442.89+5418.79</f>
        <v>8861.68</v>
      </c>
      <c r="M20" s="16">
        <v>3397.6000000000004</v>
      </c>
      <c r="N20" s="35">
        <v>0</v>
      </c>
      <c r="O20" s="35">
        <v>3359</v>
      </c>
      <c r="P20" s="16">
        <v>3699.3</v>
      </c>
      <c r="Q20" s="18">
        <f t="shared" si="0"/>
        <v>53553.509919999997</v>
      </c>
      <c r="R20" s="2"/>
    </row>
    <row r="21" spans="1:18" x14ac:dyDescent="0.2">
      <c r="A21" s="15" t="s">
        <v>14</v>
      </c>
      <c r="B21" s="117">
        <v>53819.28</v>
      </c>
      <c r="C21" s="118"/>
      <c r="D21" s="34">
        <v>41046.33</v>
      </c>
      <c r="E21" s="25"/>
      <c r="F21" s="16">
        <v>3945.92</v>
      </c>
      <c r="G21" s="16">
        <v>6242.8017600000003</v>
      </c>
      <c r="H21" s="17">
        <v>4439.16</v>
      </c>
      <c r="I21" s="16">
        <v>0</v>
      </c>
      <c r="J21" s="16">
        <v>10729.728159999999</v>
      </c>
      <c r="K21" s="16">
        <v>8878.32</v>
      </c>
      <c r="L21" s="16">
        <f>2009.34+5007.1</f>
        <v>7016.4400000000005</v>
      </c>
      <c r="M21" s="16">
        <v>900</v>
      </c>
      <c r="N21" s="35">
        <v>14718</v>
      </c>
      <c r="O21" s="35">
        <v>0</v>
      </c>
      <c r="P21" s="16">
        <v>3699.3</v>
      </c>
      <c r="Q21" s="18">
        <f t="shared" si="0"/>
        <v>60569.66992</v>
      </c>
    </row>
    <row r="22" spans="1:18" x14ac:dyDescent="0.2">
      <c r="A22" s="15" t="s">
        <v>19</v>
      </c>
      <c r="B22" s="117">
        <v>51974.06</v>
      </c>
      <c r="C22" s="118"/>
      <c r="D22" s="34">
        <v>31811.79</v>
      </c>
      <c r="E22" s="25"/>
      <c r="F22" s="16">
        <v>3945.92</v>
      </c>
      <c r="G22" s="16">
        <v>6242.8017600000003</v>
      </c>
      <c r="H22" s="17">
        <v>4439.16</v>
      </c>
      <c r="I22" s="16">
        <v>0</v>
      </c>
      <c r="J22" s="16">
        <v>10729.728159999999</v>
      </c>
      <c r="K22" s="16">
        <v>8878.32</v>
      </c>
      <c r="L22" s="16">
        <f>12167.67+3302.82</f>
        <v>15470.49</v>
      </c>
      <c r="M22" s="16">
        <v>1060</v>
      </c>
      <c r="N22" s="35">
        <f>2044+2044+587</f>
        <v>4675</v>
      </c>
      <c r="O22" s="35">
        <v>0</v>
      </c>
      <c r="P22" s="16">
        <v>3699.3</v>
      </c>
      <c r="Q22" s="18">
        <f t="shared" si="0"/>
        <v>59140.719919999996</v>
      </c>
    </row>
    <row r="23" spans="1:18" x14ac:dyDescent="0.2">
      <c r="A23" s="15" t="s">
        <v>49</v>
      </c>
      <c r="B23" s="117">
        <v>60428.11</v>
      </c>
      <c r="C23" s="118"/>
      <c r="D23" s="34">
        <v>43403.55</v>
      </c>
      <c r="E23" s="25"/>
      <c r="F23" s="16">
        <v>3945.92</v>
      </c>
      <c r="G23" s="16">
        <v>6242.8017600000003</v>
      </c>
      <c r="H23" s="17">
        <v>4439.16</v>
      </c>
      <c r="I23" s="16">
        <v>0</v>
      </c>
      <c r="J23" s="16">
        <v>10729.728159999999</v>
      </c>
      <c r="K23" s="16">
        <v>8878.32</v>
      </c>
      <c r="L23" s="16">
        <f>8260.62+976.54</f>
        <v>9237.16</v>
      </c>
      <c r="M23" s="16">
        <f>4130.48+8160</f>
        <v>12290.48</v>
      </c>
      <c r="N23" s="35">
        <v>0</v>
      </c>
      <c r="O23" s="35">
        <v>0</v>
      </c>
      <c r="P23" s="16">
        <v>3699.3</v>
      </c>
      <c r="Q23" s="18">
        <f t="shared" si="0"/>
        <v>59462.869919999997</v>
      </c>
    </row>
    <row r="24" spans="1:18" x14ac:dyDescent="0.2">
      <c r="A24" s="15" t="s">
        <v>50</v>
      </c>
      <c r="B24" s="117"/>
      <c r="C24" s="118"/>
      <c r="D24" s="34"/>
      <c r="E24" s="25"/>
      <c r="F24" s="16"/>
      <c r="G24" s="16"/>
      <c r="H24" s="17"/>
      <c r="I24" s="16"/>
      <c r="J24" s="16"/>
      <c r="K24" s="16"/>
      <c r="L24" s="16"/>
      <c r="M24" s="16"/>
      <c r="N24" s="35"/>
      <c r="O24" s="35"/>
      <c r="P24" s="16"/>
      <c r="Q24" s="18"/>
    </row>
    <row r="25" spans="1:18" x14ac:dyDescent="0.2">
      <c r="A25" s="15" t="s">
        <v>51</v>
      </c>
      <c r="B25" s="117"/>
      <c r="C25" s="118"/>
      <c r="D25" s="34"/>
      <c r="E25" s="25"/>
      <c r="F25" s="16"/>
      <c r="G25" s="16"/>
      <c r="H25" s="17"/>
      <c r="I25" s="16"/>
      <c r="J25" s="16"/>
      <c r="K25" s="16"/>
      <c r="L25" s="16"/>
      <c r="M25" s="16"/>
      <c r="N25" s="35"/>
      <c r="O25" s="35"/>
      <c r="P25" s="16"/>
      <c r="Q25" s="18"/>
    </row>
    <row r="26" spans="1:18" x14ac:dyDescent="0.2">
      <c r="A26" s="15" t="s">
        <v>52</v>
      </c>
      <c r="B26" s="117"/>
      <c r="C26" s="118"/>
      <c r="D26" s="34"/>
      <c r="E26" s="25"/>
      <c r="F26" s="16"/>
      <c r="G26" s="16"/>
      <c r="H26" s="17"/>
      <c r="I26" s="16"/>
      <c r="J26" s="16"/>
      <c r="K26" s="16"/>
      <c r="L26" s="16"/>
      <c r="M26" s="16"/>
      <c r="N26" s="35"/>
      <c r="O26" s="35"/>
      <c r="P26" s="16"/>
      <c r="Q26" s="18"/>
    </row>
    <row r="27" spans="1:18" ht="24" x14ac:dyDescent="0.2">
      <c r="A27" s="19" t="s">
        <v>53</v>
      </c>
      <c r="B27" s="117">
        <v>0</v>
      </c>
      <c r="C27" s="118"/>
      <c r="D27" s="34">
        <f>900+900</f>
        <v>1800</v>
      </c>
      <c r="E27" s="25"/>
      <c r="F27" s="16"/>
      <c r="G27" s="16"/>
      <c r="H27" s="16"/>
      <c r="I27" s="16"/>
      <c r="J27" s="16"/>
      <c r="K27" s="16"/>
      <c r="L27" s="16"/>
      <c r="M27" s="16"/>
      <c r="N27" s="35"/>
      <c r="O27" s="35"/>
      <c r="P27" s="16"/>
      <c r="Q27" s="18"/>
    </row>
    <row r="28" spans="1:18" ht="24" x14ac:dyDescent="0.2">
      <c r="A28" s="19" t="s">
        <v>71</v>
      </c>
      <c r="B28" s="117">
        <v>0</v>
      </c>
      <c r="C28" s="118"/>
      <c r="D28" s="34">
        <f>65432.4+65432.4</f>
        <v>130864.8</v>
      </c>
      <c r="E28" s="25"/>
      <c r="F28" s="16"/>
      <c r="G28" s="16"/>
      <c r="H28" s="16"/>
      <c r="I28" s="16"/>
      <c r="J28" s="16"/>
      <c r="K28" s="16"/>
      <c r="L28" s="16"/>
      <c r="M28" s="16"/>
      <c r="N28" s="35"/>
      <c r="O28" s="35"/>
      <c r="P28" s="16"/>
      <c r="Q28" s="18"/>
    </row>
    <row r="29" spans="1:18" ht="72" x14ac:dyDescent="0.2">
      <c r="A29" s="19" t="s">
        <v>80</v>
      </c>
      <c r="B29" s="117">
        <v>0</v>
      </c>
      <c r="C29" s="118"/>
      <c r="D29" s="34">
        <v>0</v>
      </c>
      <c r="E29" s="25"/>
      <c r="F29" s="16"/>
      <c r="G29" s="16"/>
      <c r="H29" s="16"/>
      <c r="I29" s="16"/>
      <c r="J29" s="16"/>
      <c r="K29" s="16"/>
      <c r="L29" s="16"/>
      <c r="M29" s="16"/>
      <c r="N29" s="35"/>
      <c r="O29" s="35"/>
      <c r="P29" s="16"/>
      <c r="Q29" s="18"/>
    </row>
    <row r="30" spans="1:18" x14ac:dyDescent="0.2">
      <c r="A30" s="20" t="s">
        <v>8</v>
      </c>
      <c r="B30" s="123">
        <f>SUM(B15:B29)</f>
        <v>446187.13999999996</v>
      </c>
      <c r="C30" s="124"/>
      <c r="D30" s="36">
        <f>SUM(D15:D29)</f>
        <v>461014.84999999992</v>
      </c>
      <c r="E30" s="21"/>
      <c r="F30" s="21">
        <f t="shared" ref="F30:Q30" si="1">SUM(F15:F29)</f>
        <v>35513.279999999992</v>
      </c>
      <c r="G30" s="21">
        <f t="shared" si="1"/>
        <v>55945.108080000013</v>
      </c>
      <c r="H30" s="21">
        <f t="shared" si="1"/>
        <v>39952.44</v>
      </c>
      <c r="I30" s="21">
        <f t="shared" si="1"/>
        <v>9200</v>
      </c>
      <c r="J30" s="21">
        <f t="shared" si="1"/>
        <v>96270.593279999986</v>
      </c>
      <c r="K30" s="21">
        <f t="shared" si="1"/>
        <v>79904.88</v>
      </c>
      <c r="L30" s="21">
        <f t="shared" si="1"/>
        <v>78946.605970000004</v>
      </c>
      <c r="M30" s="21">
        <f t="shared" si="1"/>
        <v>21045.68</v>
      </c>
      <c r="N30" s="21">
        <f t="shared" si="1"/>
        <v>99570</v>
      </c>
      <c r="O30" s="36">
        <f t="shared" si="1"/>
        <v>3359</v>
      </c>
      <c r="P30" s="21">
        <f t="shared" si="1"/>
        <v>33293.699999999997</v>
      </c>
      <c r="Q30" s="22">
        <f t="shared" si="1"/>
        <v>553001.28732999996</v>
      </c>
    </row>
    <row r="31" spans="1:18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7" t="s">
        <v>23</v>
      </c>
      <c r="P31" s="116">
        <f>E13+D30-Q30</f>
        <v>-179042.97573000006</v>
      </c>
      <c r="Q31" s="116"/>
    </row>
    <row r="32" spans="1:18" x14ac:dyDescent="0.2">
      <c r="A32" t="s">
        <v>16</v>
      </c>
      <c r="B32">
        <v>3397.6000000000004</v>
      </c>
      <c r="C32" t="s">
        <v>54</v>
      </c>
    </row>
    <row r="33" spans="1:16" x14ac:dyDescent="0.2">
      <c r="A33" t="s">
        <v>15</v>
      </c>
      <c r="B33">
        <v>3397.6000000000004</v>
      </c>
      <c r="C33" t="s">
        <v>54</v>
      </c>
      <c r="J33" s="42" t="s">
        <v>4</v>
      </c>
      <c r="K33" s="42">
        <v>8659.39</v>
      </c>
      <c r="L33" s="42" t="s">
        <v>63</v>
      </c>
      <c r="M33" s="42">
        <v>2767.1059700000001</v>
      </c>
      <c r="N33" s="42" t="s">
        <v>64</v>
      </c>
      <c r="P33" s="2"/>
    </row>
    <row r="34" spans="1:16" x14ac:dyDescent="0.2">
      <c r="A34" t="s">
        <v>14</v>
      </c>
      <c r="B34">
        <v>900</v>
      </c>
      <c r="C34" t="s">
        <v>99</v>
      </c>
      <c r="J34" s="42" t="s">
        <v>5</v>
      </c>
      <c r="K34" s="42">
        <v>7198.7699999999995</v>
      </c>
      <c r="L34" s="42" t="s">
        <v>63</v>
      </c>
      <c r="M34" s="42">
        <v>2797.4717500000002</v>
      </c>
      <c r="N34" s="42" t="s">
        <v>64</v>
      </c>
      <c r="P34" s="50"/>
    </row>
    <row r="35" spans="1:16" x14ac:dyDescent="0.2">
      <c r="A35" t="s">
        <v>19</v>
      </c>
      <c r="B35">
        <v>1060</v>
      </c>
      <c r="C35" t="s">
        <v>100</v>
      </c>
      <c r="J35" s="42" t="s">
        <v>6</v>
      </c>
      <c r="K35" s="42">
        <v>2712.58</v>
      </c>
      <c r="L35" s="42" t="s">
        <v>63</v>
      </c>
      <c r="M35" s="42">
        <v>0.42825000000000002</v>
      </c>
      <c r="N35" s="42" t="s">
        <v>64</v>
      </c>
      <c r="P35" s="2"/>
    </row>
    <row r="36" spans="1:16" x14ac:dyDescent="0.2">
      <c r="A36" t="s">
        <v>21</v>
      </c>
      <c r="B36">
        <v>4130.4799999999996</v>
      </c>
      <c r="C36" t="s">
        <v>104</v>
      </c>
      <c r="J36" s="42" t="s">
        <v>7</v>
      </c>
      <c r="K36" s="42">
        <v>3860.21</v>
      </c>
      <c r="L36" s="42" t="s">
        <v>63</v>
      </c>
      <c r="M36" s="42">
        <v>51.39</v>
      </c>
      <c r="N36" s="42" t="s">
        <v>64</v>
      </c>
    </row>
    <row r="37" spans="1:16" x14ac:dyDescent="0.2">
      <c r="B37">
        <v>8160</v>
      </c>
      <c r="C37" t="s">
        <v>105</v>
      </c>
      <c r="J37" s="42" t="s">
        <v>16</v>
      </c>
      <c r="K37" s="42">
        <v>4694.8500000000004</v>
      </c>
      <c r="L37" s="42" t="s">
        <v>63</v>
      </c>
      <c r="M37" s="42">
        <v>5618.64</v>
      </c>
      <c r="N37" s="42" t="s">
        <v>64</v>
      </c>
    </row>
    <row r="38" spans="1:16" x14ac:dyDescent="0.2">
      <c r="J38" s="42" t="s">
        <v>15</v>
      </c>
      <c r="K38" s="42">
        <v>3442.89</v>
      </c>
      <c r="L38" s="42" t="s">
        <v>63</v>
      </c>
      <c r="M38" s="42">
        <v>5418.79</v>
      </c>
      <c r="N38" s="42" t="s">
        <v>64</v>
      </c>
    </row>
    <row r="39" spans="1:16" x14ac:dyDescent="0.2">
      <c r="J39" s="42" t="s">
        <v>14</v>
      </c>
      <c r="K39" s="42">
        <v>2009.3400000000001</v>
      </c>
      <c r="L39" s="42" t="s">
        <v>63</v>
      </c>
      <c r="M39" s="42">
        <v>5007.1000000000004</v>
      </c>
      <c r="N39" s="42" t="s">
        <v>64</v>
      </c>
    </row>
    <row r="40" spans="1:16" x14ac:dyDescent="0.2">
      <c r="J40" s="42" t="s">
        <v>19</v>
      </c>
      <c r="K40" s="42">
        <v>12167.67</v>
      </c>
      <c r="L40" s="42" t="s">
        <v>63</v>
      </c>
      <c r="M40" s="42">
        <v>3302.82</v>
      </c>
      <c r="N40" s="42" t="s">
        <v>64</v>
      </c>
      <c r="P40" s="50"/>
    </row>
    <row r="41" spans="1:16" x14ac:dyDescent="0.2">
      <c r="J41" s="42" t="s">
        <v>21</v>
      </c>
      <c r="K41" s="42">
        <v>8260.6200000000008</v>
      </c>
      <c r="L41" s="42" t="s">
        <v>63</v>
      </c>
      <c r="M41" s="42">
        <v>976.54</v>
      </c>
      <c r="N41" s="42" t="s">
        <v>64</v>
      </c>
    </row>
    <row r="42" spans="1:16" x14ac:dyDescent="0.2">
      <c r="J42" s="42" t="s">
        <v>0</v>
      </c>
      <c r="K42" s="42"/>
      <c r="L42" s="42" t="s">
        <v>63</v>
      </c>
      <c r="M42" s="42"/>
      <c r="N42" s="42" t="s">
        <v>64</v>
      </c>
    </row>
    <row r="43" spans="1:16" x14ac:dyDescent="0.2">
      <c r="J43" s="42" t="s">
        <v>1</v>
      </c>
      <c r="K43" s="42"/>
      <c r="L43" s="42" t="s">
        <v>63</v>
      </c>
      <c r="M43" s="42"/>
      <c r="N43" s="42" t="s">
        <v>64</v>
      </c>
    </row>
    <row r="44" spans="1:16" x14ac:dyDescent="0.2">
      <c r="J44" s="42" t="s">
        <v>3</v>
      </c>
      <c r="K44" s="42"/>
      <c r="L44" s="42" t="s">
        <v>63</v>
      </c>
      <c r="M44" s="42"/>
      <c r="N44" s="42" t="s">
        <v>64</v>
      </c>
    </row>
  </sheetData>
  <mergeCells count="46"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B14:C14"/>
    <mergeCell ref="I6:I7"/>
    <mergeCell ref="J6:J7"/>
    <mergeCell ref="K6:K7"/>
    <mergeCell ref="L6:M6"/>
    <mergeCell ref="A9:D9"/>
    <mergeCell ref="A10:D10"/>
    <mergeCell ref="F10:M10"/>
    <mergeCell ref="C6:C7"/>
    <mergeCell ref="D6:D7"/>
    <mergeCell ref="E6:E7"/>
    <mergeCell ref="F6:F7"/>
    <mergeCell ref="G6:G7"/>
    <mergeCell ref="H6:H7"/>
    <mergeCell ref="N10:O10"/>
    <mergeCell ref="A11:E11"/>
    <mergeCell ref="A12:E12"/>
    <mergeCell ref="F12:Q12"/>
    <mergeCell ref="A13:D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P31:Q31"/>
  </mergeCells>
  <pageMargins left="0.48958333333333331" right="0.7" top="0.75" bottom="0.75" header="0.3" footer="0.3"/>
  <pageSetup paperSize="9" scale="8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Q42"/>
  <sheetViews>
    <sheetView topLeftCell="A25" zoomScaleNormal="100" workbookViewId="0">
      <selection activeCell="A45" sqref="A45:XFD56"/>
    </sheetView>
  </sheetViews>
  <sheetFormatPr defaultRowHeight="12.75" x14ac:dyDescent="0.2"/>
  <sheetData>
    <row r="3" spans="1:17" x14ac:dyDescent="0.2">
      <c r="A3" s="70" t="s">
        <v>87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">
      <c r="A4" s="62" t="s">
        <v>10</v>
      </c>
      <c r="B4" s="63"/>
      <c r="C4" s="64"/>
      <c r="D4" s="62"/>
      <c r="E4" s="63"/>
      <c r="F4" s="63"/>
      <c r="G4" s="63"/>
      <c r="H4" s="63"/>
      <c r="I4" s="63"/>
      <c r="J4" s="63"/>
      <c r="K4" s="63"/>
      <c r="L4" s="63"/>
      <c r="M4" s="63"/>
      <c r="N4" s="1" t="s">
        <v>11</v>
      </c>
      <c r="O4" s="1" t="s">
        <v>12</v>
      </c>
      <c r="P4" s="66" t="s">
        <v>22</v>
      </c>
      <c r="Q4" s="67"/>
    </row>
    <row r="5" spans="1:17" ht="30.6" customHeight="1" x14ac:dyDescent="0.2">
      <c r="A5" s="71" t="s">
        <v>4</v>
      </c>
      <c r="B5" s="72"/>
      <c r="C5" s="73"/>
      <c r="D5" s="60" t="s">
        <v>18</v>
      </c>
      <c r="E5" s="61"/>
      <c r="F5" s="61"/>
      <c r="G5" s="61"/>
      <c r="H5" s="61"/>
      <c r="I5" s="61"/>
      <c r="J5" s="61"/>
      <c r="K5" s="61"/>
      <c r="L5" s="61"/>
      <c r="M5" s="61"/>
      <c r="N5" s="47" t="s">
        <v>73</v>
      </c>
      <c r="O5" s="48">
        <v>0.03</v>
      </c>
      <c r="P5" s="75" t="s">
        <v>89</v>
      </c>
      <c r="Q5" s="76"/>
    </row>
    <row r="6" spans="1:17" ht="34.15" customHeight="1" x14ac:dyDescent="0.2">
      <c r="A6" s="71"/>
      <c r="B6" s="72"/>
      <c r="C6" s="73"/>
      <c r="D6" s="57" t="s">
        <v>20</v>
      </c>
      <c r="E6" s="58"/>
      <c r="F6" s="58"/>
      <c r="G6" s="58"/>
      <c r="H6" s="58"/>
      <c r="I6" s="58"/>
      <c r="J6" s="58"/>
      <c r="K6" s="58"/>
      <c r="L6" s="58"/>
      <c r="M6" s="58"/>
      <c r="N6" s="47" t="s">
        <v>73</v>
      </c>
      <c r="O6" s="48">
        <v>0.03</v>
      </c>
      <c r="P6" s="75"/>
      <c r="Q6" s="76"/>
    </row>
    <row r="7" spans="1:17" ht="18" customHeight="1" x14ac:dyDescent="0.2">
      <c r="A7" s="71"/>
      <c r="B7" s="72"/>
      <c r="C7" s="73"/>
      <c r="D7" s="60" t="s">
        <v>85</v>
      </c>
      <c r="E7" s="61"/>
      <c r="F7" s="61"/>
      <c r="G7" s="61"/>
      <c r="H7" s="61"/>
      <c r="I7" s="61"/>
      <c r="J7" s="61"/>
      <c r="K7" s="61"/>
      <c r="L7" s="61"/>
      <c r="M7" s="61"/>
      <c r="N7" s="47" t="s">
        <v>86</v>
      </c>
      <c r="O7" s="48">
        <v>1</v>
      </c>
      <c r="P7" s="75"/>
      <c r="Q7" s="76"/>
    </row>
    <row r="8" spans="1:17" ht="18" customHeight="1" x14ac:dyDescent="0.2">
      <c r="A8" s="71"/>
      <c r="B8" s="72"/>
      <c r="C8" s="73"/>
      <c r="D8" s="60" t="s">
        <v>66</v>
      </c>
      <c r="E8" s="61"/>
      <c r="F8" s="61"/>
      <c r="G8" s="61"/>
      <c r="H8" s="61"/>
      <c r="I8" s="61"/>
      <c r="J8" s="61"/>
      <c r="K8" s="61"/>
      <c r="L8" s="61"/>
      <c r="M8" s="61"/>
      <c r="N8" s="47" t="s">
        <v>74</v>
      </c>
      <c r="O8" s="48">
        <v>0.01</v>
      </c>
      <c r="P8" s="75"/>
      <c r="Q8" s="76"/>
    </row>
    <row r="9" spans="1:17" x14ac:dyDescent="0.2">
      <c r="A9" s="45" t="s">
        <v>13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 t="s">
        <v>17</v>
      </c>
      <c r="Q9" s="45">
        <v>6.1310000000000002</v>
      </c>
    </row>
    <row r="10" spans="1:17" ht="25.5" customHeight="1" x14ac:dyDescent="0.2">
      <c r="A10" s="71" t="s">
        <v>4</v>
      </c>
      <c r="B10" s="72"/>
      <c r="C10" s="73"/>
      <c r="D10" s="57" t="s">
        <v>65</v>
      </c>
      <c r="E10" s="58"/>
      <c r="F10" s="58"/>
      <c r="G10" s="58"/>
      <c r="H10" s="58"/>
      <c r="I10" s="58"/>
      <c r="J10" s="58"/>
      <c r="K10" s="58"/>
      <c r="L10" s="58"/>
      <c r="M10" s="59"/>
      <c r="N10" s="47" t="s">
        <v>84</v>
      </c>
      <c r="O10" s="48">
        <v>0.3</v>
      </c>
      <c r="P10" s="75" t="s">
        <v>90</v>
      </c>
      <c r="Q10" s="76"/>
    </row>
    <row r="11" spans="1:17" ht="38.25" x14ac:dyDescent="0.2">
      <c r="A11" s="71"/>
      <c r="B11" s="72"/>
      <c r="C11" s="73"/>
      <c r="D11" s="57" t="s">
        <v>67</v>
      </c>
      <c r="E11" s="58"/>
      <c r="F11" s="58"/>
      <c r="G11" s="58"/>
      <c r="H11" s="58"/>
      <c r="I11" s="58"/>
      <c r="J11" s="58"/>
      <c r="K11" s="58"/>
      <c r="L11" s="58"/>
      <c r="M11" s="58"/>
      <c r="N11" s="47" t="s">
        <v>73</v>
      </c>
      <c r="O11" s="48">
        <v>5.0000000000000001E-3</v>
      </c>
      <c r="P11" s="75"/>
      <c r="Q11" s="76"/>
    </row>
    <row r="12" spans="1:17" x14ac:dyDescent="0.2">
      <c r="A12" s="45" t="s">
        <v>13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 t="s">
        <v>17</v>
      </c>
      <c r="Q12" s="45">
        <v>2.4780000000000002</v>
      </c>
    </row>
    <row r="13" spans="1:17" ht="27.75" customHeight="1" x14ac:dyDescent="0.2">
      <c r="A13" s="71" t="s">
        <v>5</v>
      </c>
      <c r="B13" s="72"/>
      <c r="C13" s="73"/>
      <c r="D13" s="57" t="s">
        <v>78</v>
      </c>
      <c r="E13" s="58"/>
      <c r="F13" s="58"/>
      <c r="G13" s="58"/>
      <c r="H13" s="58"/>
      <c r="I13" s="58"/>
      <c r="J13" s="58"/>
      <c r="K13" s="58"/>
      <c r="L13" s="58"/>
      <c r="M13" s="59"/>
      <c r="N13" s="47" t="s">
        <v>62</v>
      </c>
      <c r="O13" s="48">
        <v>0.06</v>
      </c>
      <c r="P13" s="75" t="s">
        <v>91</v>
      </c>
      <c r="Q13" s="76"/>
    </row>
    <row r="14" spans="1:17" ht="25.5" customHeight="1" x14ac:dyDescent="0.2">
      <c r="A14" s="71"/>
      <c r="B14" s="72"/>
      <c r="C14" s="73"/>
      <c r="D14" s="57" t="s">
        <v>68</v>
      </c>
      <c r="E14" s="58"/>
      <c r="F14" s="58"/>
      <c r="G14" s="58"/>
      <c r="H14" s="58"/>
      <c r="I14" s="58"/>
      <c r="J14" s="58"/>
      <c r="K14" s="58"/>
      <c r="L14" s="58"/>
      <c r="M14" s="58"/>
      <c r="N14" s="47" t="s">
        <v>73</v>
      </c>
      <c r="O14" s="48">
        <v>1.4999999999999999E-2</v>
      </c>
      <c r="P14" s="75"/>
      <c r="Q14" s="76"/>
    </row>
    <row r="15" spans="1:17" ht="28.5" customHeight="1" x14ac:dyDescent="0.2">
      <c r="A15" s="71"/>
      <c r="B15" s="72"/>
      <c r="C15" s="73"/>
      <c r="D15" s="57" t="s">
        <v>72</v>
      </c>
      <c r="E15" s="58"/>
      <c r="F15" s="58"/>
      <c r="G15" s="58"/>
      <c r="H15" s="58"/>
      <c r="I15" s="58"/>
      <c r="J15" s="58"/>
      <c r="K15" s="58"/>
      <c r="L15" s="58"/>
      <c r="M15" s="59"/>
      <c r="N15" s="47" t="s">
        <v>73</v>
      </c>
      <c r="O15" s="48">
        <v>1.4999999999999999E-2</v>
      </c>
      <c r="P15" s="75"/>
      <c r="Q15" s="76"/>
    </row>
    <row r="16" spans="1:17" ht="25.5" x14ac:dyDescent="0.2">
      <c r="A16" s="71"/>
      <c r="B16" s="72"/>
      <c r="C16" s="73"/>
      <c r="D16" s="57" t="s">
        <v>81</v>
      </c>
      <c r="E16" s="58"/>
      <c r="F16" s="58"/>
      <c r="G16" s="58"/>
      <c r="H16" s="58"/>
      <c r="I16" s="58"/>
      <c r="J16" s="58"/>
      <c r="K16" s="58"/>
      <c r="L16" s="58"/>
      <c r="M16" s="58"/>
      <c r="N16" s="47" t="s">
        <v>62</v>
      </c>
      <c r="O16" s="48">
        <v>0.01</v>
      </c>
      <c r="P16" s="75"/>
      <c r="Q16" s="76"/>
    </row>
    <row r="17" spans="1:17" ht="25.5" customHeight="1" x14ac:dyDescent="0.2">
      <c r="A17" s="71"/>
      <c r="B17" s="72"/>
      <c r="C17" s="73"/>
      <c r="D17" s="57" t="s">
        <v>92</v>
      </c>
      <c r="E17" s="58"/>
      <c r="F17" s="58"/>
      <c r="G17" s="58"/>
      <c r="H17" s="58"/>
      <c r="I17" s="58"/>
      <c r="J17" s="58"/>
      <c r="K17" s="58"/>
      <c r="L17" s="58"/>
      <c r="M17" s="59"/>
      <c r="N17" s="47" t="s">
        <v>73</v>
      </c>
      <c r="O17" s="48">
        <v>0.18</v>
      </c>
      <c r="P17" s="75"/>
      <c r="Q17" s="76"/>
    </row>
    <row r="18" spans="1:17" ht="30" customHeight="1" x14ac:dyDescent="0.2">
      <c r="A18" s="71"/>
      <c r="B18" s="72"/>
      <c r="C18" s="73"/>
      <c r="D18" s="57" t="s">
        <v>70</v>
      </c>
      <c r="E18" s="58"/>
      <c r="F18" s="58"/>
      <c r="G18" s="58"/>
      <c r="H18" s="58"/>
      <c r="I18" s="58"/>
      <c r="J18" s="58"/>
      <c r="K18" s="58"/>
      <c r="L18" s="58"/>
      <c r="M18" s="58"/>
      <c r="N18" s="47" t="s">
        <v>75</v>
      </c>
      <c r="O18" s="48">
        <v>7</v>
      </c>
      <c r="P18" s="75"/>
      <c r="Q18" s="76"/>
    </row>
    <row r="19" spans="1:17" x14ac:dyDescent="0.2">
      <c r="A19" s="46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 t="s">
        <v>17</v>
      </c>
      <c r="Q19" s="46">
        <v>58.981000000000002</v>
      </c>
    </row>
    <row r="20" spans="1:17" ht="38.25" customHeight="1" x14ac:dyDescent="0.2">
      <c r="A20" s="71" t="s">
        <v>6</v>
      </c>
      <c r="B20" s="72"/>
      <c r="C20" s="73"/>
      <c r="D20" s="57" t="s">
        <v>68</v>
      </c>
      <c r="E20" s="58"/>
      <c r="F20" s="58"/>
      <c r="G20" s="58"/>
      <c r="H20" s="58"/>
      <c r="I20" s="58"/>
      <c r="J20" s="58"/>
      <c r="K20" s="58"/>
      <c r="L20" s="58"/>
      <c r="M20" s="59"/>
      <c r="N20" s="47" t="s">
        <v>73</v>
      </c>
      <c r="O20" s="48">
        <v>0.02</v>
      </c>
      <c r="P20" s="75" t="s">
        <v>93</v>
      </c>
      <c r="Q20" s="76"/>
    </row>
    <row r="21" spans="1:17" x14ac:dyDescent="0.2">
      <c r="A21" s="71"/>
      <c r="B21" s="72"/>
      <c r="C21" s="73"/>
      <c r="D21" s="57" t="s">
        <v>85</v>
      </c>
      <c r="E21" s="58"/>
      <c r="F21" s="58"/>
      <c r="G21" s="58"/>
      <c r="H21" s="58"/>
      <c r="I21" s="58"/>
      <c r="J21" s="58"/>
      <c r="K21" s="58"/>
      <c r="L21" s="58"/>
      <c r="M21" s="58"/>
      <c r="N21" s="47" t="s">
        <v>86</v>
      </c>
      <c r="O21" s="48">
        <v>1</v>
      </c>
      <c r="P21" s="75"/>
      <c r="Q21" s="76"/>
    </row>
    <row r="22" spans="1:17" x14ac:dyDescent="0.2">
      <c r="A22" s="51" t="s">
        <v>13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 t="s">
        <v>17</v>
      </c>
      <c r="Q22" s="51">
        <v>4.1630000000000003</v>
      </c>
    </row>
    <row r="23" spans="1:17" ht="33.6" customHeight="1" x14ac:dyDescent="0.2">
      <c r="A23" s="71" t="s">
        <v>16</v>
      </c>
      <c r="B23" s="72"/>
      <c r="C23" s="73"/>
      <c r="D23" s="57" t="s">
        <v>82</v>
      </c>
      <c r="E23" s="58"/>
      <c r="F23" s="58"/>
      <c r="G23" s="58"/>
      <c r="H23" s="58"/>
      <c r="I23" s="58"/>
      <c r="J23" s="58"/>
      <c r="K23" s="58"/>
      <c r="L23" s="58"/>
      <c r="M23" s="59"/>
      <c r="N23" s="47" t="s">
        <v>75</v>
      </c>
      <c r="O23" s="48">
        <v>2</v>
      </c>
      <c r="P23" s="75" t="s">
        <v>94</v>
      </c>
      <c r="Q23" s="76"/>
    </row>
    <row r="24" spans="1:17" x14ac:dyDescent="0.2">
      <c r="A24" s="3" t="s">
        <v>13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 t="s">
        <v>17</v>
      </c>
      <c r="Q24" s="3">
        <v>8.4239999999999995</v>
      </c>
    </row>
    <row r="25" spans="1:17" ht="31.15" customHeight="1" x14ac:dyDescent="0.2">
      <c r="A25" s="71" t="s">
        <v>15</v>
      </c>
      <c r="B25" s="72"/>
      <c r="C25" s="73"/>
      <c r="D25" s="57" t="s">
        <v>96</v>
      </c>
      <c r="E25" s="58"/>
      <c r="F25" s="58"/>
      <c r="G25" s="58"/>
      <c r="H25" s="58"/>
      <c r="I25" s="58"/>
      <c r="J25" s="58"/>
      <c r="K25" s="58"/>
      <c r="L25" s="58"/>
      <c r="M25" s="59"/>
      <c r="N25" s="47" t="s">
        <v>97</v>
      </c>
      <c r="O25" s="48">
        <v>0.03</v>
      </c>
      <c r="P25" s="75" t="s">
        <v>95</v>
      </c>
      <c r="Q25" s="76"/>
    </row>
    <row r="26" spans="1:17" x14ac:dyDescent="0.2">
      <c r="A26" s="26" t="s">
        <v>13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 t="s">
        <v>17</v>
      </c>
      <c r="Q26" s="26">
        <v>3.359</v>
      </c>
    </row>
    <row r="27" spans="1:17" ht="40.5" customHeight="1" x14ac:dyDescent="0.2">
      <c r="A27" s="71" t="s">
        <v>14</v>
      </c>
      <c r="B27" s="72"/>
      <c r="C27" s="73"/>
      <c r="D27" s="57" t="s">
        <v>69</v>
      </c>
      <c r="E27" s="58"/>
      <c r="F27" s="58"/>
      <c r="G27" s="58"/>
      <c r="H27" s="58"/>
      <c r="I27" s="58"/>
      <c r="J27" s="58"/>
      <c r="K27" s="58"/>
      <c r="L27" s="58"/>
      <c r="M27" s="59"/>
      <c r="N27" s="47" t="s">
        <v>73</v>
      </c>
      <c r="O27" s="48">
        <v>4.0999999999999996</v>
      </c>
      <c r="P27" s="75"/>
      <c r="Q27" s="76"/>
    </row>
    <row r="28" spans="1:17" x14ac:dyDescent="0.2">
      <c r="A28" s="43" t="s">
        <v>13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 t="s">
        <v>17</v>
      </c>
      <c r="Q28" s="43">
        <v>14.718</v>
      </c>
    </row>
    <row r="29" spans="1:17" ht="28.5" customHeight="1" x14ac:dyDescent="0.2">
      <c r="A29" s="71" t="s">
        <v>19</v>
      </c>
      <c r="B29" s="72"/>
      <c r="C29" s="73"/>
      <c r="D29" s="57" t="s">
        <v>70</v>
      </c>
      <c r="E29" s="58"/>
      <c r="F29" s="58"/>
      <c r="G29" s="58"/>
      <c r="H29" s="58"/>
      <c r="I29" s="58"/>
      <c r="J29" s="58"/>
      <c r="K29" s="58"/>
      <c r="L29" s="58"/>
      <c r="M29" s="59"/>
      <c r="N29" s="47" t="s">
        <v>75</v>
      </c>
      <c r="O29" s="48">
        <v>1</v>
      </c>
      <c r="P29" s="75" t="s">
        <v>101</v>
      </c>
      <c r="Q29" s="76"/>
    </row>
    <row r="30" spans="1:17" x14ac:dyDescent="0.2">
      <c r="A30" s="44" t="s">
        <v>13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 t="s">
        <v>17</v>
      </c>
      <c r="Q30" s="44">
        <v>2.044</v>
      </c>
    </row>
    <row r="31" spans="1:17" ht="32.25" customHeight="1" x14ac:dyDescent="0.2">
      <c r="A31" s="71" t="s">
        <v>19</v>
      </c>
      <c r="B31" s="72"/>
      <c r="C31" s="73"/>
      <c r="D31" s="57" t="s">
        <v>70</v>
      </c>
      <c r="E31" s="58"/>
      <c r="F31" s="58"/>
      <c r="G31" s="58"/>
      <c r="H31" s="58"/>
      <c r="I31" s="58"/>
      <c r="J31" s="58"/>
      <c r="K31" s="58"/>
      <c r="L31" s="58"/>
      <c r="M31" s="59"/>
      <c r="N31" s="47" t="s">
        <v>75</v>
      </c>
      <c r="O31" s="48">
        <v>1</v>
      </c>
      <c r="P31" s="75" t="s">
        <v>102</v>
      </c>
      <c r="Q31" s="76"/>
    </row>
    <row r="32" spans="1:17" x14ac:dyDescent="0.2">
      <c r="A32" s="44" t="s">
        <v>13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 t="s">
        <v>17</v>
      </c>
      <c r="Q32" s="44">
        <v>2.044</v>
      </c>
    </row>
    <row r="33" spans="1:17" ht="28.9" customHeight="1" x14ac:dyDescent="0.2">
      <c r="A33" s="71" t="s">
        <v>19</v>
      </c>
      <c r="B33" s="72"/>
      <c r="C33" s="73"/>
      <c r="D33" s="57" t="s">
        <v>83</v>
      </c>
      <c r="E33" s="58"/>
      <c r="F33" s="58"/>
      <c r="G33" s="58"/>
      <c r="H33" s="58"/>
      <c r="I33" s="58"/>
      <c r="J33" s="58"/>
      <c r="K33" s="58"/>
      <c r="L33" s="58"/>
      <c r="M33" s="59"/>
      <c r="N33" s="47" t="s">
        <v>79</v>
      </c>
      <c r="O33" s="48">
        <v>0.01</v>
      </c>
      <c r="P33" s="75" t="s">
        <v>103</v>
      </c>
      <c r="Q33" s="76"/>
    </row>
    <row r="34" spans="1:17" x14ac:dyDescent="0.2">
      <c r="A34" s="44" t="s">
        <v>13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 t="s">
        <v>17</v>
      </c>
      <c r="Q34" s="44">
        <v>0.58699999999999997</v>
      </c>
    </row>
    <row r="39" spans="1:17" x14ac:dyDescent="0.2">
      <c r="F39" t="s">
        <v>55</v>
      </c>
    </row>
    <row r="42" spans="1:17" x14ac:dyDescent="0.2">
      <c r="G42" t="s">
        <v>56</v>
      </c>
      <c r="H42" t="s">
        <v>57</v>
      </c>
    </row>
  </sheetData>
  <mergeCells count="64">
    <mergeCell ref="A23:C23"/>
    <mergeCell ref="D23:M23"/>
    <mergeCell ref="A25:C25"/>
    <mergeCell ref="D25:M25"/>
    <mergeCell ref="P25:Q25"/>
    <mergeCell ref="A29:C29"/>
    <mergeCell ref="D29:M29"/>
    <mergeCell ref="P29:Q29"/>
    <mergeCell ref="A10:C10"/>
    <mergeCell ref="D10:M10"/>
    <mergeCell ref="P10:Q10"/>
    <mergeCell ref="A11:C11"/>
    <mergeCell ref="D11:M11"/>
    <mergeCell ref="P11:Q11"/>
    <mergeCell ref="A13:C13"/>
    <mergeCell ref="D13:M13"/>
    <mergeCell ref="P13:Q13"/>
    <mergeCell ref="A14:C14"/>
    <mergeCell ref="D14:M14"/>
    <mergeCell ref="P14:Q14"/>
    <mergeCell ref="A15:C15"/>
    <mergeCell ref="A3:Q3"/>
    <mergeCell ref="A4:C4"/>
    <mergeCell ref="D4:M4"/>
    <mergeCell ref="P4:Q4"/>
    <mergeCell ref="A5:C5"/>
    <mergeCell ref="D5:M5"/>
    <mergeCell ref="P5:Q5"/>
    <mergeCell ref="A8:C8"/>
    <mergeCell ref="D8:M8"/>
    <mergeCell ref="P8:Q8"/>
    <mergeCell ref="A6:C6"/>
    <mergeCell ref="D6:M6"/>
    <mergeCell ref="P6:Q6"/>
    <mergeCell ref="A7:C7"/>
    <mergeCell ref="D7:M7"/>
    <mergeCell ref="P7:Q7"/>
    <mergeCell ref="D15:M15"/>
    <mergeCell ref="P15:Q15"/>
    <mergeCell ref="A16:C16"/>
    <mergeCell ref="D16:M16"/>
    <mergeCell ref="P16:Q16"/>
    <mergeCell ref="A17:C17"/>
    <mergeCell ref="D17:M17"/>
    <mergeCell ref="P17:Q17"/>
    <mergeCell ref="A18:C18"/>
    <mergeCell ref="D18:M18"/>
    <mergeCell ref="P18:Q18"/>
    <mergeCell ref="A33:C33"/>
    <mergeCell ref="D33:M33"/>
    <mergeCell ref="P33:Q33"/>
    <mergeCell ref="P23:Q23"/>
    <mergeCell ref="A20:C20"/>
    <mergeCell ref="D20:M20"/>
    <mergeCell ref="P20:Q20"/>
    <mergeCell ref="A21:C21"/>
    <mergeCell ref="A31:C31"/>
    <mergeCell ref="D31:M31"/>
    <mergeCell ref="P31:Q31"/>
    <mergeCell ref="D21:M21"/>
    <mergeCell ref="P21:Q21"/>
    <mergeCell ref="A27:C27"/>
    <mergeCell ref="D27:M27"/>
    <mergeCell ref="P27:Q27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2024-04-16T05:54:50Z</cp:lastPrinted>
  <dcterms:created xsi:type="dcterms:W3CDTF">2007-02-04T12:22:59Z</dcterms:created>
  <dcterms:modified xsi:type="dcterms:W3CDTF">2024-11-19T06:26:42Z</dcterms:modified>
</cp:coreProperties>
</file>