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40" windowHeight="12570" firstSheet="1" activeTab="1"/>
  </bookViews>
  <sheets>
    <sheet name="Лист4" sheetId="28" state="hidden" r:id="rId1"/>
    <sheet name="2024" sheetId="29" r:id="rId2"/>
    <sheet name="работы 2024" sheetId="30" r:id="rId3"/>
    <sheet name="вода 2024" sheetId="31" r:id="rId4"/>
  </sheets>
  <definedNames>
    <definedName name="_xlnm.Print_Area" localSheetId="1">'2024'!$A$2:$R$45</definedName>
    <definedName name="_xlnm.Print_Area" localSheetId="3">'вода 2024'!$A$2:$J$19</definedName>
    <definedName name="_xlnm.Print_Area" localSheetId="2">'работы 2024'!$A$2:$Q$41</definedName>
  </definedNames>
  <calcPr calcId="145621"/>
</workbook>
</file>

<file path=xl/calcChain.xml><?xml version="1.0" encoding="utf-8"?>
<calcChain xmlns="http://schemas.openxmlformats.org/spreadsheetml/2006/main">
  <c r="N23" i="29" l="1"/>
  <c r="O23" i="29" l="1"/>
  <c r="I13" i="31" l="1"/>
  <c r="F13" i="31"/>
  <c r="P29" i="29"/>
  <c r="K29" i="29"/>
  <c r="J29" i="29"/>
  <c r="I29" i="29"/>
  <c r="G29" i="29"/>
  <c r="B29" i="29"/>
  <c r="R23" i="29"/>
  <c r="M22" i="29" l="1"/>
  <c r="I12" i="31" l="1"/>
  <c r="F12" i="31"/>
  <c r="R22" i="29"/>
  <c r="N21" i="29" l="1"/>
  <c r="N29" i="29" s="1"/>
  <c r="M21" i="29" l="1"/>
  <c r="O21" i="29" l="1"/>
  <c r="O29" i="29" s="1"/>
  <c r="I11" i="31" l="1"/>
  <c r="F11" i="31"/>
  <c r="R21" i="29"/>
  <c r="M20" i="29"/>
  <c r="I10" i="31" l="1"/>
  <c r="F10" i="31"/>
  <c r="R20" i="29"/>
  <c r="M19" i="29" l="1"/>
  <c r="I9" i="31" l="1"/>
  <c r="F9" i="31"/>
  <c r="R19" i="29"/>
  <c r="D27" i="29"/>
  <c r="D29" i="29" s="1"/>
  <c r="I8" i="31" l="1"/>
  <c r="F8" i="31"/>
  <c r="R18" i="29"/>
  <c r="M17" i="29" l="1"/>
  <c r="I7" i="31" l="1"/>
  <c r="F7" i="31"/>
  <c r="R17" i="29"/>
  <c r="M16" i="29"/>
  <c r="I6" i="31" l="1"/>
  <c r="F6" i="31"/>
  <c r="R16" i="29"/>
  <c r="M15" i="29" l="1"/>
  <c r="M29" i="29" s="1"/>
  <c r="H17" i="31" l="1"/>
  <c r="G17" i="31"/>
  <c r="E17" i="31"/>
  <c r="D17" i="31"/>
  <c r="I5" i="31"/>
  <c r="I17" i="31" s="1"/>
  <c r="F5" i="31"/>
  <c r="F17" i="31" s="1"/>
  <c r="Q15" i="29"/>
  <c r="Q29" i="29" s="1"/>
  <c r="L15" i="29"/>
  <c r="L29" i="29" s="1"/>
  <c r="H15" i="29"/>
  <c r="H29" i="29" s="1"/>
  <c r="F15" i="29"/>
  <c r="F29" i="29" s="1"/>
  <c r="Q11" i="29"/>
  <c r="P11" i="29"/>
  <c r="O11" i="29"/>
  <c r="N11" i="29"/>
  <c r="M11" i="29"/>
  <c r="L11" i="29"/>
  <c r="K11" i="29"/>
  <c r="J11" i="29"/>
  <c r="I11" i="29"/>
  <c r="H11" i="29"/>
  <c r="G11" i="29"/>
  <c r="F11" i="29"/>
  <c r="R9" i="29"/>
  <c r="R8" i="29"/>
  <c r="R11" i="29" l="1"/>
  <c r="R15" i="29"/>
  <c r="R29" i="29" s="1"/>
  <c r="Q30" i="29" l="1"/>
</calcChain>
</file>

<file path=xl/comments1.xml><?xml version="1.0" encoding="utf-8"?>
<comments xmlns="http://schemas.openxmlformats.org/spreadsheetml/2006/main">
  <authors>
    <author>Елена</author>
    <author>User</author>
  </authors>
  <commentList>
    <comment ref="N19" authorId="0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4491,9-покос</t>
        </r>
      </text>
    </comment>
    <comment ref="N20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1800-замена эл.питания на ВэПС
</t>
        </r>
      </text>
    </comment>
  </commentList>
</comments>
</file>

<file path=xl/sharedStrings.xml><?xml version="1.0" encoding="utf-8"?>
<sst xmlns="http://schemas.openxmlformats.org/spreadsheetml/2006/main" count="214" uniqueCount="112">
  <si>
    <t>Содержание</t>
  </si>
  <si>
    <t>ремонт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</si>
  <si>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</si>
  <si>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</si>
  <si>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</si>
  <si>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</si>
  <si>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</si>
  <si>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</si>
  <si>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</si>
  <si>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Месяц</t>
  </si>
  <si>
    <t>ед. изм.</t>
  </si>
  <si>
    <t>кол-во</t>
  </si>
  <si>
    <t>ИТОГО</t>
  </si>
  <si>
    <t>тыс.руб.</t>
  </si>
  <si>
    <t>июль</t>
  </si>
  <si>
    <t>август</t>
  </si>
  <si>
    <t>сентябрь</t>
  </si>
  <si>
    <t>октябрь</t>
  </si>
  <si>
    <t>ноябрь</t>
  </si>
  <si>
    <t>декабрь</t>
  </si>
  <si>
    <t>Смена: выключателей</t>
  </si>
  <si>
    <t>дезинсекция</t>
  </si>
  <si>
    <t>Место провед-я работ</t>
  </si>
  <si>
    <t>Вода</t>
  </si>
  <si>
    <t>Стоки</t>
  </si>
  <si>
    <t>долг</t>
  </si>
  <si>
    <t>ремонт кровли</t>
  </si>
  <si>
    <t>Смена сгонов у трубопроводов диаметром: до 32 мм</t>
  </si>
  <si>
    <t>100 сгонов</t>
  </si>
  <si>
    <t>Ремонт освещения</t>
  </si>
  <si>
    <t>Наименование видов работ (услуги)</t>
  </si>
  <si>
    <t>тариф</t>
  </si>
  <si>
    <t>ТЕКУЩИЙ  РЕМОНТ</t>
  </si>
  <si>
    <t>РАБОТЫ   ПО  УПРАВЛЕНИЮ</t>
  </si>
  <si>
    <t>содер-жание</t>
  </si>
  <si>
    <t>начисление и сбор платы за содержание и ремонт жилых помещений, взыскание задолженности</t>
  </si>
  <si>
    <t xml:space="preserve">аварийно-диспетчерское обслуживание, обеспечение устранения аварий на внутридомовых инженерных системах </t>
  </si>
  <si>
    <t>работы по содержанию оборудования и систем инженерно-технического обеспечения , обслуживание приборов учета</t>
  </si>
  <si>
    <t>работы по содержанию конструктивных элементов многоквартирных домов, профилактические обходы и осмотры</t>
  </si>
  <si>
    <t xml:space="preserve">Прочие работы по содержанию общедомового имущества </t>
  </si>
  <si>
    <t xml:space="preserve"> оборудования и систем инженерно-технического обеспечения и  приборов учета</t>
  </si>
  <si>
    <t xml:space="preserve"> конструктивных элементов многоквартирных домов</t>
  </si>
  <si>
    <t>периодичность работ</t>
  </si>
  <si>
    <t xml:space="preserve">ежедневно </t>
  </si>
  <si>
    <t>ежемесячно</t>
  </si>
  <si>
    <t>ежедневно</t>
  </si>
  <si>
    <t>сметная стоимость выполненной работы (услуги) за месяц</t>
  </si>
  <si>
    <t>оплачено</t>
  </si>
  <si>
    <t>Цена выполненной работы (оказанной услуги) в руб.</t>
  </si>
  <si>
    <t>остаток денежных средств на начало года</t>
  </si>
  <si>
    <t>янв.</t>
  </si>
  <si>
    <t>февр.</t>
  </si>
  <si>
    <t>апр.</t>
  </si>
  <si>
    <t>сент.</t>
  </si>
  <si>
    <t>окт.</t>
  </si>
  <si>
    <t>нояб.</t>
  </si>
  <si>
    <t>декаб.</t>
  </si>
  <si>
    <t>росте-леком</t>
  </si>
  <si>
    <t>ИТОГО:</t>
  </si>
  <si>
    <t>покос</t>
  </si>
  <si>
    <t>поверка тепловычислителя</t>
  </si>
  <si>
    <t>Генеральный директор ООО " Георгиевск-ЖЭУ"_________________________      Никишина И.М.</t>
  </si>
  <si>
    <t>Принял:</t>
  </si>
  <si>
    <t>___________________________________</t>
  </si>
  <si>
    <t>начислено</t>
  </si>
  <si>
    <t xml:space="preserve"> управле-ние</t>
  </si>
  <si>
    <t>оплата коммунальных ресурсов на содержание ОДИ</t>
  </si>
  <si>
    <t>1 полугодие</t>
  </si>
  <si>
    <t>услуги сторонних организаций, разовые работы</t>
  </si>
  <si>
    <t xml:space="preserve">                             расходы по содержанию и ремонту лифта</t>
  </si>
  <si>
    <t>х/в</t>
  </si>
  <si>
    <t>эл-во</t>
  </si>
  <si>
    <t>Гидравлическое испытание трубопроводов систем отопления, водопровода и горячего водоснабжения диаметром: до 100 мм</t>
  </si>
  <si>
    <t>Установка вентилей, задвижек, затворов, клапанов обратных, кранов проходных на трубопроводах из стальных труб диаметром: до 20 мм</t>
  </si>
  <si>
    <t>Работы по уборке придомовой территории</t>
  </si>
  <si>
    <t>100 шт.</t>
  </si>
  <si>
    <t>100 м трубопровода</t>
  </si>
  <si>
    <t>1 шт.</t>
  </si>
  <si>
    <t>общехозяйственные расходы</t>
  </si>
  <si>
    <t>100 м2 окрашиваемой поверхности</t>
  </si>
  <si>
    <t>Покрытие поверхностей грунтовкой глубокого проникновения: за 1 раз стен</t>
  </si>
  <si>
    <t>100 м2 покрытия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</si>
  <si>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</si>
  <si>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ГПБ УА</t>
  </si>
  <si>
    <t>Труба соединительная(гибо)25мм</t>
  </si>
  <si>
    <t>шт.</t>
  </si>
  <si>
    <t>Демонтаж: радиаторов весом до 80 кг</t>
  </si>
  <si>
    <t>Монтаж: радиаторов весом до 80 кг</t>
  </si>
  <si>
    <t>необходимый тариф</t>
  </si>
  <si>
    <t>Перечень выполненных работ по сметам за 2024 год по дому Горийская 1</t>
  </si>
  <si>
    <t>Информация о доходах и расходах по дому __Горийская 1__на 2024год.</t>
  </si>
  <si>
    <t>ремонт светильника 3 подъезд 1 этаж</t>
  </si>
  <si>
    <t>Доходы и расходы по воде и стокам 2024 год</t>
  </si>
  <si>
    <t>(ремонт эл. щита 8эт.4 подъезд)</t>
  </si>
  <si>
    <t>кв.154(  ремонт "0" в щитке)</t>
  </si>
  <si>
    <t>кв.108 кран на х/в</t>
  </si>
  <si>
    <t>замена эл.питания на ВэПС</t>
  </si>
  <si>
    <t>кв.119-120(восстановление" 0")</t>
  </si>
  <si>
    <t>Ремонт освещения(щиток подъезда)</t>
  </si>
  <si>
    <t xml:space="preserve"> кв.185(восстановление" 0")</t>
  </si>
  <si>
    <t>тех.обслуживание и ремонт газового оборудования</t>
  </si>
  <si>
    <t>(7 этаж ,1 подъезд)</t>
  </si>
  <si>
    <t>входы в подъезд 3 шт</t>
  </si>
  <si>
    <t>Окраска поливинилацетатными водоэмульсионными составами : по штукатурке стен</t>
  </si>
  <si>
    <t>Окраска масляными составами : заполнений дверных проемов</t>
  </si>
  <si>
    <t>Окраска масляными составами ранее окрашенных металлических решеток: без рельефа за 1 раз</t>
  </si>
  <si>
    <t>кв.111( стояк х/в)</t>
  </si>
  <si>
    <t>Сварка труб металлических 32 мм</t>
  </si>
  <si>
    <t>1 место</t>
  </si>
  <si>
    <t>кв.96(ремонт системы отопления)</t>
  </si>
  <si>
    <t>кв.73(замена крана на х/в)</t>
  </si>
  <si>
    <t>диагностика газового оборудования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</si>
</sst>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-* #,##0.00_р_._-;\-* #,##0.00_р_._-;_-* &quot;-&quot;??_р_._-;_-@_-"/>
    <numFmt numFmtId="167" formatCode="#,##0.00_р_.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Arial Cyr"/>
      <charset val="204"/>
    </font>
    <font>
      <b/>
      <i/>
      <sz val="8"/>
      <name val="Arial Cyr"/>
      <charset val="204"/>
    </font>
    <font>
      <sz val="7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6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69A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33">
    <xf numFmtId="0" fontId="0" fillId="0" borderId="0" xfId="0"/>
    <xf numFmtId="2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0" fontId="0" fillId="0" borderId="4" xfId="0" applyBorder="1"/>
    <xf numFmtId="4" fontId="0" fillId="0" borderId="0" xfId="0" applyNumberFormat="1"/>
    <xf numFmtId="0" fontId="0" fillId="2" borderId="0" xfId="0" applyFill="1"/>
    <xf numFmtId="0" fontId="0" fillId="0" borderId="4" xfId="0" applyBorder="1" applyAlignment="1">
      <alignment wrapText="1"/>
    </xf>
    <xf numFmtId="0" fontId="4" fillId="0" borderId="0" xfId="0" applyFont="1"/>
    <xf numFmtId="166" fontId="0" fillId="0" borderId="4" xfId="1" applyFont="1" applyBorder="1" applyAlignment="1">
      <alignment horizontal="right"/>
    </xf>
    <xf numFmtId="0" fontId="4" fillId="4" borderId="0" xfId="0" applyFont="1" applyFill="1"/>
    <xf numFmtId="0" fontId="1" fillId="6" borderId="12" xfId="0" applyFont="1" applyFill="1" applyBorder="1"/>
    <xf numFmtId="0" fontId="1" fillId="6" borderId="12" xfId="0" applyFont="1" applyFill="1" applyBorder="1" applyAlignment="1">
      <alignment wrapText="1"/>
    </xf>
    <xf numFmtId="2" fontId="3" fillId="6" borderId="12" xfId="0" applyNumberFormat="1" applyFont="1" applyFill="1" applyBorder="1"/>
    <xf numFmtId="2" fontId="2" fillId="0" borderId="1" xfId="0" applyNumberFormat="1" applyFont="1" applyBorder="1" applyAlignment="1">
      <alignment horizontal="left" vertical="top" textRotation="90" wrapText="1"/>
    </xf>
    <xf numFmtId="2" fontId="3" fillId="0" borderId="5" xfId="0" applyNumberFormat="1" applyFont="1" applyBorder="1" applyAlignment="1">
      <alignment horizontal="center" vertical="top" wrapText="1"/>
    </xf>
    <xf numFmtId="4" fontId="6" fillId="6" borderId="4" xfId="0" applyNumberFormat="1" applyFont="1" applyFill="1" applyBorder="1" applyAlignment="1">
      <alignment horizontal="center"/>
    </xf>
    <xf numFmtId="2" fontId="2" fillId="7" borderId="5" xfId="0" applyNumberFormat="1" applyFont="1" applyFill="1" applyBorder="1" applyAlignment="1">
      <alignment horizontal="center" vertical="top" wrapText="1"/>
    </xf>
    <xf numFmtId="2" fontId="1" fillId="9" borderId="2" xfId="0" applyNumberFormat="1" applyFont="1" applyFill="1" applyBorder="1" applyAlignment="1">
      <alignment horizontal="center" vertical="top" wrapText="1"/>
    </xf>
    <xf numFmtId="2" fontId="2" fillId="9" borderId="6" xfId="0" applyNumberFormat="1" applyFont="1" applyFill="1" applyBorder="1" applyAlignment="1">
      <alignment horizontal="center" vertical="top" wrapText="1"/>
    </xf>
    <xf numFmtId="2" fontId="2" fillId="9" borderId="11" xfId="0" applyNumberFormat="1" applyFont="1" applyFill="1" applyBorder="1" applyAlignment="1">
      <alignment horizontal="center" vertical="top" wrapText="1"/>
    </xf>
    <xf numFmtId="2" fontId="2" fillId="9" borderId="7" xfId="0" applyNumberFormat="1" applyFont="1" applyFill="1" applyBorder="1" applyAlignment="1">
      <alignment horizontal="center" vertical="top" wrapText="1"/>
    </xf>
    <xf numFmtId="17" fontId="6" fillId="10" borderId="4" xfId="0" applyNumberFormat="1" applyFont="1" applyFill="1" applyBorder="1" applyAlignment="1">
      <alignment horizontal="left"/>
    </xf>
    <xf numFmtId="167" fontId="2" fillId="9" borderId="4" xfId="0" applyNumberFormat="1" applyFont="1" applyFill="1" applyBorder="1"/>
    <xf numFmtId="167" fontId="2" fillId="9" borderId="5" xfId="0" applyNumberFormat="1" applyFont="1" applyFill="1" applyBorder="1"/>
    <xf numFmtId="4" fontId="2" fillId="9" borderId="4" xfId="0" applyNumberFormat="1" applyFont="1" applyFill="1" applyBorder="1"/>
    <xf numFmtId="17" fontId="6" fillId="11" borderId="4" xfId="0" applyNumberFormat="1" applyFont="1" applyFill="1" applyBorder="1" applyAlignment="1">
      <alignment horizontal="left" wrapText="1"/>
    </xf>
    <xf numFmtId="0" fontId="6" fillId="3" borderId="4" xfId="0" applyFont="1" applyFill="1" applyBorder="1"/>
    <xf numFmtId="167" fontId="2" fillId="3" borderId="4" xfId="0" applyNumberFormat="1" applyFont="1" applyFill="1" applyBorder="1"/>
    <xf numFmtId="4" fontId="3" fillId="3" borderId="4" xfId="0" applyNumberFormat="1" applyFont="1" applyFill="1" applyBorder="1"/>
    <xf numFmtId="167" fontId="2" fillId="12" borderId="4" xfId="0" applyNumberFormat="1" applyFont="1" applyFill="1" applyBorder="1"/>
    <xf numFmtId="0" fontId="6" fillId="0" borderId="0" xfId="0" applyFont="1"/>
    <xf numFmtId="167" fontId="8" fillId="0" borderId="0" xfId="0" applyNumberFormat="1" applyFont="1"/>
    <xf numFmtId="0" fontId="4" fillId="13" borderId="0" xfId="0" applyFont="1" applyFill="1"/>
    <xf numFmtId="2" fontId="3" fillId="0" borderId="4" xfId="0" applyNumberFormat="1" applyFont="1" applyBorder="1" applyAlignment="1">
      <alignment vertical="top" wrapText="1"/>
    </xf>
    <xf numFmtId="167" fontId="9" fillId="3" borderId="4" xfId="0" applyNumberFormat="1" applyFont="1" applyFill="1" applyBorder="1"/>
    <xf numFmtId="0" fontId="11" fillId="2" borderId="7" xfId="0" applyFont="1" applyFill="1" applyBorder="1"/>
    <xf numFmtId="0" fontId="11" fillId="2" borderId="4" xfId="0" applyFont="1" applyFill="1" applyBorder="1"/>
    <xf numFmtId="0" fontId="11" fillId="5" borderId="4" xfId="0" applyFont="1" applyFill="1" applyBorder="1"/>
    <xf numFmtId="0" fontId="12" fillId="3" borderId="4" xfId="0" applyFont="1" applyFill="1" applyBorder="1"/>
    <xf numFmtId="2" fontId="2" fillId="0" borderId="5" xfId="0" applyNumberFormat="1" applyFont="1" applyBorder="1" applyAlignment="1">
      <alignment vertical="top" textRotation="90" wrapText="1"/>
    </xf>
    <xf numFmtId="0" fontId="1" fillId="6" borderId="4" xfId="0" applyFont="1" applyFill="1" applyBorder="1" applyAlignment="1">
      <alignment horizontal="center" wrapText="1"/>
    </xf>
    <xf numFmtId="0" fontId="2" fillId="14" borderId="7" xfId="0" applyFont="1" applyFill="1" applyBorder="1" applyAlignment="1">
      <alignment horizontal="center" wrapText="1"/>
    </xf>
    <xf numFmtId="4" fontId="2" fillId="12" borderId="4" xfId="0" applyNumberFormat="1" applyFont="1" applyFill="1" applyBorder="1"/>
    <xf numFmtId="167" fontId="9" fillId="14" borderId="4" xfId="0" applyNumberFormat="1" applyFont="1" applyFill="1" applyBorder="1"/>
    <xf numFmtId="167" fontId="9" fillId="7" borderId="4" xfId="0" applyNumberFormat="1" applyFont="1" applyFill="1" applyBorder="1"/>
    <xf numFmtId="4" fontId="9" fillId="6" borderId="4" xfId="0" applyNumberFormat="1" applyFont="1" applyFill="1" applyBorder="1"/>
    <xf numFmtId="0" fontId="4" fillId="15" borderId="0" xfId="0" applyFont="1" applyFill="1"/>
    <xf numFmtId="167" fontId="2" fillId="9" borderId="0" xfId="0" applyNumberFormat="1" applyFont="1" applyFill="1"/>
    <xf numFmtId="0" fontId="4" fillId="9" borderId="0" xfId="0" applyFont="1" applyFill="1"/>
    <xf numFmtId="2" fontId="2" fillId="0" borderId="4" xfId="0" applyNumberFormat="1" applyFont="1" applyBorder="1" applyAlignment="1">
      <alignment horizontal="right" vertical="top" wrapText="1"/>
    </xf>
    <xf numFmtId="0" fontId="4" fillId="16" borderId="0" xfId="0" applyFont="1" applyFill="1"/>
    <xf numFmtId="2" fontId="6" fillId="0" borderId="4" xfId="0" applyNumberFormat="1" applyFont="1" applyBorder="1" applyAlignment="1">
      <alignment vertical="top"/>
    </xf>
    <xf numFmtId="0" fontId="4" fillId="11" borderId="0" xfId="0" applyFont="1" applyFill="1"/>
    <xf numFmtId="0" fontId="15" fillId="6" borderId="2" xfId="0" applyFont="1" applyFill="1" applyBorder="1" applyAlignment="1">
      <alignment wrapText="1"/>
    </xf>
    <xf numFmtId="2" fontId="3" fillId="0" borderId="2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11" fillId="2" borderId="4" xfId="0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2" xfId="0" applyNumberFormat="1" applyBorder="1" applyAlignment="1">
      <alignment horizontal="left" wrapText="1"/>
    </xf>
    <xf numFmtId="2" fontId="0" fillId="0" borderId="6" xfId="0" applyNumberFormat="1" applyBorder="1" applyAlignment="1">
      <alignment horizontal="left" wrapText="1"/>
    </xf>
    <xf numFmtId="2" fontId="0" fillId="0" borderId="7" xfId="0" applyNumberFormat="1" applyBorder="1" applyAlignment="1">
      <alignment horizontal="left" wrapText="1"/>
    </xf>
    <xf numFmtId="2" fontId="4" fillId="0" borderId="2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left" wrapText="1"/>
    </xf>
    <xf numFmtId="2" fontId="3" fillId="0" borderId="10" xfId="0" applyNumberFormat="1" applyFont="1" applyBorder="1" applyAlignment="1">
      <alignment horizontal="left" wrapText="1"/>
    </xf>
    <xf numFmtId="2" fontId="3" fillId="0" borderId="13" xfId="0" applyNumberFormat="1" applyFont="1" applyBorder="1" applyAlignment="1">
      <alignment horizontal="left" wrapText="1"/>
    </xf>
    <xf numFmtId="2" fontId="3" fillId="0" borderId="14" xfId="0" applyNumberFormat="1" applyFont="1" applyBorder="1" applyAlignment="1">
      <alignment horizontal="left" wrapText="1"/>
    </xf>
    <xf numFmtId="2" fontId="3" fillId="0" borderId="1" xfId="0" applyNumberFormat="1" applyFont="1" applyBorder="1" applyAlignment="1">
      <alignment horizontal="left" textRotation="90" wrapText="1"/>
    </xf>
    <xf numFmtId="2" fontId="3" fillId="0" borderId="3" xfId="0" applyNumberFormat="1" applyFont="1" applyBorder="1" applyAlignment="1">
      <alignment horizontal="left" textRotation="90" wrapText="1"/>
    </xf>
    <xf numFmtId="2" fontId="3" fillId="0" borderId="5" xfId="0" applyNumberFormat="1" applyFont="1" applyBorder="1" applyAlignment="1">
      <alignment horizontal="left" textRotation="90" wrapText="1"/>
    </xf>
    <xf numFmtId="2" fontId="8" fillId="0" borderId="1" xfId="0" applyNumberFormat="1" applyFont="1" applyBorder="1" applyAlignment="1">
      <alignment horizontal="center" wrapText="1"/>
    </xf>
    <xf numFmtId="2" fontId="8" fillId="0" borderId="3" xfId="0" applyNumberFormat="1" applyFont="1" applyBorder="1" applyAlignment="1">
      <alignment horizontal="center" wrapText="1"/>
    </xf>
    <xf numFmtId="2" fontId="8" fillId="0" borderId="5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5" xfId="0" applyNumberFormat="1" applyFont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 wrapText="1"/>
    </xf>
    <xf numFmtId="0" fontId="1" fillId="7" borderId="7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 textRotation="90" wrapText="1"/>
    </xf>
    <xf numFmtId="2" fontId="2" fillId="0" borderId="5" xfId="0" applyNumberFormat="1" applyFont="1" applyBorder="1" applyAlignment="1">
      <alignment horizontal="left" vertical="top" textRotation="90" wrapText="1"/>
    </xf>
    <xf numFmtId="2" fontId="6" fillId="0" borderId="1" xfId="0" applyNumberFormat="1" applyFont="1" applyBorder="1" applyAlignment="1">
      <alignment horizontal="center" wrapText="1"/>
    </xf>
    <xf numFmtId="2" fontId="6" fillId="0" borderId="5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2" fontId="1" fillId="9" borderId="2" xfId="0" applyNumberFormat="1" applyFont="1" applyFill="1" applyBorder="1" applyAlignment="1">
      <alignment horizontal="center" vertical="top" wrapText="1"/>
    </xf>
    <xf numFmtId="167" fontId="8" fillId="0" borderId="9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7" fontId="2" fillId="5" borderId="2" xfId="0" applyNumberFormat="1" applyFont="1" applyFill="1" applyBorder="1" applyAlignment="1">
      <alignment horizontal="center"/>
    </xf>
    <xf numFmtId="167" fontId="2" fillId="5" borderId="7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0" fillId="5" borderId="7" xfId="0" applyFill="1" applyBorder="1"/>
    <xf numFmtId="0" fontId="2" fillId="8" borderId="4" xfId="0" applyFont="1" applyFill="1" applyBorder="1" applyAlignment="1">
      <alignment horizontal="center" wrapText="1"/>
    </xf>
    <xf numFmtId="167" fontId="2" fillId="3" borderId="2" xfId="0" applyNumberFormat="1" applyFont="1" applyFill="1" applyBorder="1" applyAlignment="1">
      <alignment horizontal="center"/>
    </xf>
    <xf numFmtId="167" fontId="2" fillId="3" borderId="7" xfId="0" applyNumberFormat="1" applyFont="1" applyFill="1" applyBorder="1" applyAlignment="1">
      <alignment horizontal="center"/>
    </xf>
    <xf numFmtId="2" fontId="1" fillId="9" borderId="6" xfId="0" applyNumberFormat="1" applyFont="1" applyFill="1" applyBorder="1" applyAlignment="1">
      <alignment horizontal="center" vertical="top" wrapText="1"/>
    </xf>
    <xf numFmtId="2" fontId="1" fillId="9" borderId="7" xfId="0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FF66CC"/>
      <color rgb="FFF6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2:R45"/>
  <sheetViews>
    <sheetView tabSelected="1" zoomScaleNormal="100" workbookViewId="0">
      <selection activeCell="I30" sqref="I30"/>
    </sheetView>
  </sheetViews>
  <sheetFormatPr defaultRowHeight="12.75" x14ac:dyDescent="0.2"/>
  <cols>
    <col min="4" max="4" width="9.7109375" customWidth="1"/>
    <col min="7" max="7" width="10.42578125" customWidth="1"/>
    <col min="8" max="8" width="10.28515625" customWidth="1"/>
    <col min="10" max="10" width="10.140625" customWidth="1"/>
    <col min="11" max="12" width="9.7109375" customWidth="1"/>
    <col min="17" max="17" width="9.7109375" customWidth="1"/>
    <col min="18" max="18" width="10.28515625" customWidth="1"/>
  </cols>
  <sheetData>
    <row r="2" spans="1:18" ht="15.75" x14ac:dyDescent="0.25">
      <c r="A2" s="74" t="s">
        <v>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x14ac:dyDescent="0.2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</row>
    <row r="4" spans="1:18" x14ac:dyDescent="0.2">
      <c r="A4" s="75"/>
      <c r="B4" s="73"/>
      <c r="C4" s="73"/>
      <c r="D4" s="73"/>
      <c r="E4" s="116"/>
      <c r="F4" s="104" t="s">
        <v>30</v>
      </c>
      <c r="G4" s="68"/>
      <c r="H4" s="68"/>
      <c r="I4" s="68"/>
      <c r="J4" s="68"/>
      <c r="K4" s="68"/>
      <c r="L4" s="68"/>
      <c r="M4" s="68"/>
      <c r="N4" s="68"/>
      <c r="O4" s="68"/>
      <c r="P4" s="68"/>
      <c r="Q4" s="69"/>
      <c r="R4" s="4"/>
    </row>
    <row r="5" spans="1:18" x14ac:dyDescent="0.2">
      <c r="A5" s="11"/>
      <c r="B5" s="117" t="s">
        <v>31</v>
      </c>
      <c r="C5" s="118"/>
      <c r="D5" s="118"/>
      <c r="E5" s="119"/>
      <c r="F5" s="76" t="s">
        <v>0</v>
      </c>
      <c r="G5" s="77"/>
      <c r="H5" s="77"/>
      <c r="I5" s="77"/>
      <c r="J5" s="77"/>
      <c r="K5" s="77"/>
      <c r="L5" s="77"/>
      <c r="M5" s="77"/>
      <c r="N5" s="77"/>
      <c r="O5" s="78" t="s">
        <v>32</v>
      </c>
      <c r="P5" s="79"/>
      <c r="Q5" s="82" t="s">
        <v>33</v>
      </c>
      <c r="R5" s="85" t="s">
        <v>12</v>
      </c>
    </row>
    <row r="6" spans="1:18" x14ac:dyDescent="0.2">
      <c r="A6" s="12"/>
      <c r="B6" s="88" t="s">
        <v>34</v>
      </c>
      <c r="C6" s="88" t="s">
        <v>1</v>
      </c>
      <c r="D6" s="88" t="s">
        <v>65</v>
      </c>
      <c r="E6" s="95" t="s">
        <v>2</v>
      </c>
      <c r="F6" s="93" t="s">
        <v>35</v>
      </c>
      <c r="G6" s="93" t="s">
        <v>74</v>
      </c>
      <c r="H6" s="93" t="s">
        <v>36</v>
      </c>
      <c r="I6" s="93" t="s">
        <v>37</v>
      </c>
      <c r="J6" s="93" t="s">
        <v>38</v>
      </c>
      <c r="K6" s="93" t="s">
        <v>69</v>
      </c>
      <c r="L6" s="93" t="s">
        <v>78</v>
      </c>
      <c r="M6" s="97" t="s">
        <v>39</v>
      </c>
      <c r="N6" s="99"/>
      <c r="O6" s="80"/>
      <c r="P6" s="81"/>
      <c r="Q6" s="83"/>
      <c r="R6" s="86"/>
    </row>
    <row r="7" spans="1:18" ht="129.75" x14ac:dyDescent="0.2">
      <c r="A7" s="13"/>
      <c r="B7" s="89"/>
      <c r="C7" s="89"/>
      <c r="D7" s="89"/>
      <c r="E7" s="96"/>
      <c r="F7" s="94"/>
      <c r="G7" s="94"/>
      <c r="H7" s="94"/>
      <c r="I7" s="94"/>
      <c r="J7" s="94"/>
      <c r="K7" s="94"/>
      <c r="L7" s="94"/>
      <c r="M7" s="40" t="s">
        <v>66</v>
      </c>
      <c r="N7" s="40" t="s">
        <v>68</v>
      </c>
      <c r="O7" s="14" t="s">
        <v>40</v>
      </c>
      <c r="P7" s="14" t="s">
        <v>41</v>
      </c>
      <c r="Q7" s="84"/>
      <c r="R7" s="87"/>
    </row>
    <row r="8" spans="1:18" x14ac:dyDescent="0.2">
      <c r="A8" s="54" t="s">
        <v>67</v>
      </c>
      <c r="B8" s="52"/>
      <c r="C8" s="52"/>
      <c r="D8" s="52"/>
      <c r="E8" s="16">
        <v>18</v>
      </c>
      <c r="F8" s="50">
        <v>1.1000000000000001</v>
      </c>
      <c r="G8" s="50">
        <v>0</v>
      </c>
      <c r="H8" s="50">
        <v>3.12</v>
      </c>
      <c r="I8" s="50">
        <v>0</v>
      </c>
      <c r="J8" s="50">
        <v>2.06</v>
      </c>
      <c r="K8" s="50">
        <v>5.32</v>
      </c>
      <c r="L8" s="50">
        <v>3.2</v>
      </c>
      <c r="M8" s="50">
        <v>0</v>
      </c>
      <c r="N8" s="50">
        <v>0</v>
      </c>
      <c r="O8" s="34">
        <v>0.1</v>
      </c>
      <c r="P8" s="34">
        <v>0.1</v>
      </c>
      <c r="Q8" s="15">
        <v>3</v>
      </c>
      <c r="R8" s="15">
        <f>SUM(F8:Q8)</f>
        <v>18</v>
      </c>
    </row>
    <row r="9" spans="1:18" x14ac:dyDescent="0.2">
      <c r="A9" s="107" t="s">
        <v>88</v>
      </c>
      <c r="B9" s="108"/>
      <c r="C9" s="108"/>
      <c r="D9" s="109"/>
      <c r="E9" s="16"/>
      <c r="F9" s="50">
        <v>2</v>
      </c>
      <c r="G9" s="50">
        <v>1.58</v>
      </c>
      <c r="H9" s="50">
        <v>3.4</v>
      </c>
      <c r="I9" s="50">
        <v>0.51</v>
      </c>
      <c r="J9" s="50">
        <v>2.06</v>
      </c>
      <c r="K9" s="50">
        <v>5.32</v>
      </c>
      <c r="L9" s="50">
        <v>3.6</v>
      </c>
      <c r="M9" s="50">
        <v>0</v>
      </c>
      <c r="N9" s="50">
        <v>0.23</v>
      </c>
      <c r="O9" s="55">
        <v>1</v>
      </c>
      <c r="P9" s="56">
        <v>1</v>
      </c>
      <c r="Q9" s="15">
        <v>3.3</v>
      </c>
      <c r="R9" s="15">
        <f>SUM(F9:Q9)</f>
        <v>24.000000000000004</v>
      </c>
    </row>
    <row r="10" spans="1:18" ht="22.5" x14ac:dyDescent="0.2">
      <c r="A10" s="110" t="s">
        <v>42</v>
      </c>
      <c r="B10" s="111"/>
      <c r="C10" s="111"/>
      <c r="D10" s="112"/>
      <c r="E10" s="16">
        <v>7894.8</v>
      </c>
      <c r="F10" s="97" t="s">
        <v>43</v>
      </c>
      <c r="G10" s="98"/>
      <c r="H10" s="98"/>
      <c r="I10" s="98"/>
      <c r="J10" s="98"/>
      <c r="K10" s="98"/>
      <c r="L10" s="98"/>
      <c r="M10" s="98"/>
      <c r="N10" s="99"/>
      <c r="O10" s="100" t="s">
        <v>44</v>
      </c>
      <c r="P10" s="101"/>
      <c r="Q10" s="15" t="s">
        <v>45</v>
      </c>
      <c r="R10" s="15"/>
    </row>
    <row r="11" spans="1:18" x14ac:dyDescent="0.2">
      <c r="A11" s="90" t="s">
        <v>46</v>
      </c>
      <c r="B11" s="91"/>
      <c r="C11" s="91"/>
      <c r="D11" s="91"/>
      <c r="E11" s="92"/>
      <c r="F11" s="17">
        <f>F8*E10</f>
        <v>8684.2800000000007</v>
      </c>
      <c r="G11" s="17">
        <f>G8*E10</f>
        <v>0</v>
      </c>
      <c r="H11" s="17">
        <f>H8*E10</f>
        <v>24631.776000000002</v>
      </c>
      <c r="I11" s="17">
        <f>E10*I8</f>
        <v>0</v>
      </c>
      <c r="J11" s="17">
        <f>J8*E10</f>
        <v>16263.288</v>
      </c>
      <c r="K11" s="17">
        <f>K8*E10</f>
        <v>42000.336000000003</v>
      </c>
      <c r="L11" s="17">
        <f>E10*L8</f>
        <v>25263.360000000001</v>
      </c>
      <c r="M11" s="17">
        <f>E10*M8</f>
        <v>0</v>
      </c>
      <c r="N11" s="17">
        <f>N8*E10</f>
        <v>0</v>
      </c>
      <c r="O11" s="17">
        <f>O8*E10</f>
        <v>789.48</v>
      </c>
      <c r="P11" s="17">
        <f>P8*E10</f>
        <v>789.48</v>
      </c>
      <c r="Q11" s="17">
        <f>Q8*E10</f>
        <v>23684.400000000001</v>
      </c>
      <c r="R11" s="17">
        <f>F11+G11+H11+I11+J11+K11+L11+M11+N11+O11+P11+Q11</f>
        <v>142106.4</v>
      </c>
    </row>
    <row r="12" spans="1:18" x14ac:dyDescent="0.2">
      <c r="A12" s="113" t="s">
        <v>47</v>
      </c>
      <c r="B12" s="113"/>
      <c r="C12" s="113"/>
      <c r="D12" s="113"/>
      <c r="E12" s="114"/>
      <c r="F12" s="102" t="s">
        <v>48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/>
    </row>
    <row r="13" spans="1:18" x14ac:dyDescent="0.2">
      <c r="A13" s="126" t="s">
        <v>49</v>
      </c>
      <c r="B13" s="126"/>
      <c r="C13" s="126"/>
      <c r="D13" s="127"/>
      <c r="E13" s="46">
        <v>-510338.63000000082</v>
      </c>
      <c r="F13" s="18"/>
      <c r="G13" s="19"/>
      <c r="H13" s="20"/>
      <c r="I13" s="19"/>
      <c r="J13" s="19"/>
      <c r="K13" s="19"/>
      <c r="L13" s="19"/>
      <c r="M13" s="19"/>
      <c r="N13" s="19"/>
      <c r="O13" s="19"/>
      <c r="P13" s="19"/>
      <c r="Q13" s="19"/>
      <c r="R13" s="21"/>
    </row>
    <row r="14" spans="1:18" x14ac:dyDescent="0.2">
      <c r="A14" s="41"/>
      <c r="B14" s="121" t="s">
        <v>64</v>
      </c>
      <c r="C14" s="121"/>
      <c r="D14" s="42" t="s">
        <v>47</v>
      </c>
      <c r="E14" s="43" t="s">
        <v>25</v>
      </c>
      <c r="F14" s="18"/>
      <c r="G14" s="19"/>
      <c r="H14" s="20"/>
      <c r="I14" s="19"/>
      <c r="J14" s="19"/>
      <c r="K14" s="19"/>
      <c r="L14" s="19"/>
      <c r="M14" s="19"/>
      <c r="N14" s="19"/>
      <c r="O14" s="19"/>
      <c r="P14" s="19"/>
      <c r="Q14" s="19"/>
      <c r="R14" s="21"/>
    </row>
    <row r="15" spans="1:18" x14ac:dyDescent="0.2">
      <c r="A15" s="22" t="s">
        <v>50</v>
      </c>
      <c r="B15" s="105">
        <v>161836.21</v>
      </c>
      <c r="C15" s="120"/>
      <c r="D15" s="44">
        <v>133767.56</v>
      </c>
      <c r="E15" s="30"/>
      <c r="F15" s="23">
        <f>F8*E10</f>
        <v>8684.2800000000007</v>
      </c>
      <c r="G15" s="23">
        <v>12508.415999999999</v>
      </c>
      <c r="H15" s="24">
        <f>H8*E10</f>
        <v>24631.776000000002</v>
      </c>
      <c r="I15" s="23">
        <v>4238.3999999999996</v>
      </c>
      <c r="J15" s="23">
        <v>16248.420000000002</v>
      </c>
      <c r="K15" s="23">
        <v>41208</v>
      </c>
      <c r="L15" s="23">
        <f>L8*E10</f>
        <v>25263.360000000001</v>
      </c>
      <c r="M15" s="23">
        <f>312.99+22052.02</f>
        <v>22365.010000000002</v>
      </c>
      <c r="N15" s="23">
        <v>0</v>
      </c>
      <c r="O15" s="45">
        <v>587</v>
      </c>
      <c r="P15" s="45">
        <v>0</v>
      </c>
      <c r="Q15" s="23">
        <f>Q8*E10</f>
        <v>23684.400000000001</v>
      </c>
      <c r="R15" s="25">
        <f t="shared" ref="R15:R23" si="0">SUM(F15:Q15)</f>
        <v>179419.06200000001</v>
      </c>
    </row>
    <row r="16" spans="1:18" x14ac:dyDescent="0.2">
      <c r="A16" s="22" t="s">
        <v>51</v>
      </c>
      <c r="B16" s="105">
        <v>164453.88</v>
      </c>
      <c r="C16" s="106"/>
      <c r="D16" s="44">
        <v>148497.98000000001</v>
      </c>
      <c r="E16" s="30"/>
      <c r="F16" s="23">
        <v>8684.2800000000007</v>
      </c>
      <c r="G16" s="23">
        <v>13008.752640000001</v>
      </c>
      <c r="H16" s="24">
        <v>24631.776000000002</v>
      </c>
      <c r="I16" s="23">
        <v>4238.3999999999996</v>
      </c>
      <c r="J16" s="23">
        <v>16513.090560000001</v>
      </c>
      <c r="K16" s="23">
        <v>41208</v>
      </c>
      <c r="L16" s="23">
        <v>25263.360000000001</v>
      </c>
      <c r="M16" s="23">
        <f>271.25+15599.72</f>
        <v>15870.97</v>
      </c>
      <c r="N16" s="23">
        <v>0</v>
      </c>
      <c r="O16" s="45">
        <v>587</v>
      </c>
      <c r="P16" s="45">
        <v>0</v>
      </c>
      <c r="Q16" s="23">
        <v>23684.400000000001</v>
      </c>
      <c r="R16" s="25">
        <f t="shared" si="0"/>
        <v>173690.02919999999</v>
      </c>
    </row>
    <row r="17" spans="1:18" x14ac:dyDescent="0.2">
      <c r="A17" t="s">
        <v>5</v>
      </c>
      <c r="B17" s="105">
        <v>157958.9</v>
      </c>
      <c r="C17" s="106"/>
      <c r="D17" s="44">
        <v>150545.72</v>
      </c>
      <c r="E17" s="30"/>
      <c r="F17" s="23">
        <v>8684.2800000000007</v>
      </c>
      <c r="G17" s="23">
        <v>13008.752640000001</v>
      </c>
      <c r="H17" s="24">
        <v>24631.776000000002</v>
      </c>
      <c r="I17" s="23">
        <v>4238.3999999999996</v>
      </c>
      <c r="J17" s="23">
        <v>16513.090560000001</v>
      </c>
      <c r="K17" s="23">
        <v>41208</v>
      </c>
      <c r="L17" s="23">
        <v>25263.360000000001</v>
      </c>
      <c r="M17" s="23">
        <f>187.79+22229.03</f>
        <v>22416.82</v>
      </c>
      <c r="N17" s="23">
        <v>0</v>
      </c>
      <c r="O17" s="45">
        <v>0</v>
      </c>
      <c r="P17" s="45">
        <v>0</v>
      </c>
      <c r="Q17" s="23">
        <v>23684.400000000001</v>
      </c>
      <c r="R17" s="25">
        <f t="shared" si="0"/>
        <v>179648.8792</v>
      </c>
    </row>
    <row r="18" spans="1:18" x14ac:dyDescent="0.2">
      <c r="A18" s="22" t="s">
        <v>52</v>
      </c>
      <c r="B18" s="105">
        <v>164505.14000000001</v>
      </c>
      <c r="C18" s="106"/>
      <c r="D18" s="44">
        <v>176453.17</v>
      </c>
      <c r="E18" s="30"/>
      <c r="F18" s="23">
        <v>8684.2800000000007</v>
      </c>
      <c r="G18" s="23">
        <v>13008.752640000001</v>
      </c>
      <c r="H18" s="24">
        <v>24631.776000000002</v>
      </c>
      <c r="I18" s="23">
        <v>4238.3999999999996</v>
      </c>
      <c r="J18" s="23">
        <v>16513.090560000001</v>
      </c>
      <c r="K18" s="23">
        <v>41208</v>
      </c>
      <c r="L18" s="23">
        <v>25263.360000000001</v>
      </c>
      <c r="M18" s="23">
        <v>17558.25</v>
      </c>
      <c r="N18" s="23">
        <v>0</v>
      </c>
      <c r="O18" s="45">
        <v>587</v>
      </c>
      <c r="P18" s="45">
        <v>0</v>
      </c>
      <c r="Q18" s="23">
        <v>23684.400000000001</v>
      </c>
      <c r="R18" s="25">
        <f t="shared" si="0"/>
        <v>175377.30919999999</v>
      </c>
    </row>
    <row r="19" spans="1:18" x14ac:dyDescent="0.2">
      <c r="A19" s="22" t="s">
        <v>7</v>
      </c>
      <c r="B19" s="105">
        <v>159646.56</v>
      </c>
      <c r="C19" s="106"/>
      <c r="D19" s="44">
        <v>129507.2</v>
      </c>
      <c r="E19" s="30"/>
      <c r="F19" s="23">
        <v>8684.2800000000007</v>
      </c>
      <c r="G19" s="23">
        <v>13008.752640000001</v>
      </c>
      <c r="H19" s="24">
        <v>24631.776000000002</v>
      </c>
      <c r="I19" s="23">
        <v>4238.3999999999996</v>
      </c>
      <c r="J19" s="23">
        <v>16513.090560000001</v>
      </c>
      <c r="K19" s="23">
        <v>41208</v>
      </c>
      <c r="L19" s="23">
        <v>25263.360000000001</v>
      </c>
      <c r="M19" s="23">
        <f>166.92+15708.21</f>
        <v>15875.13</v>
      </c>
      <c r="N19" s="23">
        <v>4491.8999999999996</v>
      </c>
      <c r="O19" s="45">
        <v>0</v>
      </c>
      <c r="P19" s="45">
        <v>0</v>
      </c>
      <c r="Q19" s="23">
        <v>23684.400000000001</v>
      </c>
      <c r="R19" s="25">
        <f t="shared" si="0"/>
        <v>177599.08919999999</v>
      </c>
    </row>
    <row r="20" spans="1:18" x14ac:dyDescent="0.2">
      <c r="A20" s="22" t="s">
        <v>8</v>
      </c>
      <c r="B20" s="105">
        <v>157963.62</v>
      </c>
      <c r="C20" s="106"/>
      <c r="D20" s="44">
        <v>172817.38</v>
      </c>
      <c r="E20" s="30"/>
      <c r="F20" s="23">
        <v>8684.2800000000007</v>
      </c>
      <c r="G20" s="23">
        <v>13008.752640000001</v>
      </c>
      <c r="H20" s="24">
        <v>24631.776000000002</v>
      </c>
      <c r="I20" s="23">
        <v>4238.3999999999996</v>
      </c>
      <c r="J20" s="23">
        <v>16513.090560000001</v>
      </c>
      <c r="K20" s="23">
        <v>41208</v>
      </c>
      <c r="L20" s="23">
        <v>25263.360000000001</v>
      </c>
      <c r="M20" s="23">
        <f>636.41+17763.81</f>
        <v>18400.22</v>
      </c>
      <c r="N20" s="23">
        <v>1800</v>
      </c>
      <c r="O20" s="45">
        <v>2413</v>
      </c>
      <c r="P20" s="45">
        <v>0</v>
      </c>
      <c r="Q20" s="23">
        <v>23684.400000000001</v>
      </c>
      <c r="R20" s="25">
        <f t="shared" si="0"/>
        <v>179845.27919999999</v>
      </c>
    </row>
    <row r="21" spans="1:18" x14ac:dyDescent="0.2">
      <c r="A21" s="22" t="s">
        <v>14</v>
      </c>
      <c r="B21" s="105">
        <v>160488.85999999999</v>
      </c>
      <c r="C21" s="106"/>
      <c r="D21" s="44">
        <v>169898.11</v>
      </c>
      <c r="E21" s="30"/>
      <c r="F21" s="23">
        <v>8684.2800000000007</v>
      </c>
      <c r="G21" s="23">
        <v>13008.752640000001</v>
      </c>
      <c r="H21" s="24">
        <v>24631.776000000002</v>
      </c>
      <c r="I21" s="23">
        <v>4238.3999999999996</v>
      </c>
      <c r="J21" s="23">
        <v>16513.090560000001</v>
      </c>
      <c r="K21" s="23">
        <v>41208</v>
      </c>
      <c r="L21" s="23">
        <v>25263.360000000001</v>
      </c>
      <c r="M21" s="23">
        <f>357.22+30061.26</f>
        <v>30418.48</v>
      </c>
      <c r="N21" s="23">
        <f>25500+11200+4491.9</f>
        <v>41191.9</v>
      </c>
      <c r="O21" s="45">
        <f>587+587+21273</f>
        <v>22447</v>
      </c>
      <c r="P21" s="45">
        <v>0</v>
      </c>
      <c r="Q21" s="23">
        <v>23684.400000000001</v>
      </c>
      <c r="R21" s="25">
        <f t="shared" si="0"/>
        <v>251289.43919999999</v>
      </c>
    </row>
    <row r="22" spans="1:18" x14ac:dyDescent="0.2">
      <c r="A22" s="22" t="s">
        <v>15</v>
      </c>
      <c r="B22" s="105">
        <v>172506.39</v>
      </c>
      <c r="C22" s="106"/>
      <c r="D22" s="44">
        <v>153685.25</v>
      </c>
      <c r="E22" s="30"/>
      <c r="F22" s="23">
        <v>8684.2800000000007</v>
      </c>
      <c r="G22" s="23">
        <v>13008.752640000001</v>
      </c>
      <c r="H22" s="24">
        <v>24631.776000000002</v>
      </c>
      <c r="I22" s="23">
        <v>4238.3999999999996</v>
      </c>
      <c r="J22" s="23">
        <v>16513.090560000001</v>
      </c>
      <c r="K22" s="23">
        <v>41208</v>
      </c>
      <c r="L22" s="23">
        <v>25263.360000000001</v>
      </c>
      <c r="M22" s="23">
        <f>346.05+21621.44152</f>
        <v>21967.49152</v>
      </c>
      <c r="N22" s="23">
        <v>8657</v>
      </c>
      <c r="O22" s="45">
        <v>0</v>
      </c>
      <c r="P22" s="45">
        <v>0</v>
      </c>
      <c r="Q22" s="23">
        <v>23684.400000000001</v>
      </c>
      <c r="R22" s="25">
        <f t="shared" si="0"/>
        <v>187856.55072</v>
      </c>
    </row>
    <row r="23" spans="1:18" x14ac:dyDescent="0.2">
      <c r="A23" s="22" t="s">
        <v>53</v>
      </c>
      <c r="B23" s="105">
        <v>164056.07</v>
      </c>
      <c r="C23" s="106"/>
      <c r="D23" s="44">
        <v>164056.07</v>
      </c>
      <c r="E23" s="30"/>
      <c r="F23" s="23">
        <v>8684.2800000000007</v>
      </c>
      <c r="G23" s="23">
        <v>13008.752640000001</v>
      </c>
      <c r="H23" s="24">
        <v>24631.776000000002</v>
      </c>
      <c r="I23" s="23">
        <v>4238.3999999999996</v>
      </c>
      <c r="J23" s="23">
        <v>16513.090560000001</v>
      </c>
      <c r="K23" s="23">
        <v>41208</v>
      </c>
      <c r="L23" s="23">
        <v>25263.360000000001</v>
      </c>
      <c r="M23" s="23">
        <v>23486.719999999998</v>
      </c>
      <c r="N23" s="23">
        <f>8487.04+21600</f>
        <v>30087.040000000001</v>
      </c>
      <c r="O23" s="45">
        <f>609+2413+2663+4511</f>
        <v>10196</v>
      </c>
      <c r="P23" s="45">
        <v>26197</v>
      </c>
      <c r="Q23" s="23">
        <v>23684.400000000001</v>
      </c>
      <c r="R23" s="25">
        <f t="shared" si="0"/>
        <v>247198.8192</v>
      </c>
    </row>
    <row r="24" spans="1:18" x14ac:dyDescent="0.2">
      <c r="A24" s="22" t="s">
        <v>54</v>
      </c>
      <c r="B24" s="105"/>
      <c r="C24" s="106"/>
      <c r="D24" s="44"/>
      <c r="E24" s="30"/>
      <c r="F24" s="23"/>
      <c r="G24" s="23"/>
      <c r="H24" s="24"/>
      <c r="I24" s="23"/>
      <c r="J24" s="23"/>
      <c r="K24" s="23"/>
      <c r="L24" s="23"/>
      <c r="M24" s="23"/>
      <c r="N24" s="23"/>
      <c r="O24" s="45"/>
      <c r="P24" s="45"/>
      <c r="Q24" s="23"/>
      <c r="R24" s="25"/>
    </row>
    <row r="25" spans="1:18" x14ac:dyDescent="0.2">
      <c r="A25" s="22" t="s">
        <v>55</v>
      </c>
      <c r="B25" s="105"/>
      <c r="C25" s="106"/>
      <c r="D25" s="44"/>
      <c r="E25" s="30"/>
      <c r="F25" s="23"/>
      <c r="G25" s="23"/>
      <c r="H25" s="24"/>
      <c r="I25" s="23"/>
      <c r="J25" s="23"/>
      <c r="K25" s="23"/>
      <c r="L25" s="23"/>
      <c r="M25" s="23"/>
      <c r="N25" s="23"/>
      <c r="O25" s="45"/>
      <c r="P25" s="45"/>
      <c r="Q25" s="23"/>
      <c r="R25" s="25"/>
    </row>
    <row r="26" spans="1:18" x14ac:dyDescent="0.2">
      <c r="A26" s="22" t="s">
        <v>56</v>
      </c>
      <c r="B26" s="105"/>
      <c r="C26" s="106"/>
      <c r="D26" s="44"/>
      <c r="E26" s="30"/>
      <c r="F26" s="23"/>
      <c r="G26" s="23"/>
      <c r="H26" s="24"/>
      <c r="I26" s="23"/>
      <c r="J26" s="23"/>
      <c r="K26" s="23"/>
      <c r="L26" s="23"/>
      <c r="M26" s="23"/>
      <c r="N26" s="23"/>
      <c r="O26" s="45"/>
      <c r="P26" s="45"/>
      <c r="Q26" s="23"/>
      <c r="R26" s="25"/>
    </row>
    <row r="27" spans="1:18" ht="24" x14ac:dyDescent="0.2">
      <c r="A27" s="26" t="s">
        <v>57</v>
      </c>
      <c r="B27" s="105">
        <v>0</v>
      </c>
      <c r="C27" s="106"/>
      <c r="D27" s="44">
        <f>3600+3600</f>
        <v>7200</v>
      </c>
      <c r="E27" s="30"/>
      <c r="F27" s="23"/>
      <c r="G27" s="23"/>
      <c r="H27" s="23"/>
      <c r="I27" s="23"/>
      <c r="J27" s="23"/>
      <c r="K27" s="23"/>
      <c r="L27" s="23"/>
      <c r="M27" s="23"/>
      <c r="N27" s="23"/>
      <c r="O27" s="45"/>
      <c r="P27" s="45"/>
      <c r="Q27" s="23"/>
      <c r="R27" s="25"/>
    </row>
    <row r="28" spans="1:18" x14ac:dyDescent="0.2">
      <c r="A28" s="26" t="s">
        <v>83</v>
      </c>
      <c r="B28" s="105">
        <v>0</v>
      </c>
      <c r="C28" s="106"/>
      <c r="D28" s="44">
        <v>0</v>
      </c>
      <c r="E28" s="30"/>
      <c r="F28" s="23"/>
      <c r="G28" s="23"/>
      <c r="H28" s="23"/>
      <c r="I28" s="23"/>
      <c r="J28" s="23"/>
      <c r="K28" s="23"/>
      <c r="L28" s="23"/>
      <c r="M28" s="23"/>
      <c r="N28" s="23"/>
      <c r="O28" s="45"/>
      <c r="P28" s="45"/>
      <c r="Q28" s="23"/>
      <c r="R28" s="25"/>
    </row>
    <row r="29" spans="1:18" x14ac:dyDescent="0.2">
      <c r="A29" s="27" t="s">
        <v>2</v>
      </c>
      <c r="B29" s="122">
        <f>SUM(B15:B28)</f>
        <v>1463415.6300000001</v>
      </c>
      <c r="C29" s="123"/>
      <c r="D29" s="35">
        <f>SUM(D15:D28)</f>
        <v>1406428.4400000002</v>
      </c>
      <c r="E29" s="28"/>
      <c r="F29" s="28">
        <f t="shared" ref="F29:R29" si="1">SUM(F15:F28)</f>
        <v>78158.52</v>
      </c>
      <c r="G29" s="28">
        <f t="shared" si="1"/>
        <v>116578.43712000002</v>
      </c>
      <c r="H29" s="28">
        <f t="shared" si="1"/>
        <v>221685.98400000005</v>
      </c>
      <c r="I29" s="28">
        <f t="shared" si="1"/>
        <v>38145.600000000006</v>
      </c>
      <c r="J29" s="28">
        <f t="shared" si="1"/>
        <v>148353.14448000002</v>
      </c>
      <c r="K29" s="28">
        <f t="shared" si="1"/>
        <v>370872</v>
      </c>
      <c r="L29" s="28">
        <f t="shared" si="1"/>
        <v>227370.23999999999</v>
      </c>
      <c r="M29" s="35">
        <f t="shared" si="1"/>
        <v>188359.09152000002</v>
      </c>
      <c r="N29" s="28">
        <f t="shared" si="1"/>
        <v>86227.839999999997</v>
      </c>
      <c r="O29" s="35">
        <f t="shared" si="1"/>
        <v>36817</v>
      </c>
      <c r="P29" s="35">
        <f t="shared" si="1"/>
        <v>26197</v>
      </c>
      <c r="Q29" s="28">
        <f t="shared" si="1"/>
        <v>213159.59999999998</v>
      </c>
      <c r="R29" s="29">
        <f t="shared" si="1"/>
        <v>1751924.4571199999</v>
      </c>
    </row>
    <row r="30" spans="1:18" x14ac:dyDescent="0.2">
      <c r="A30" s="3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2" t="s">
        <v>58</v>
      </c>
      <c r="Q30" s="103">
        <f>E13+D29-R29</f>
        <v>-855834.64712000056</v>
      </c>
      <c r="R30" s="103"/>
    </row>
    <row r="31" spans="1:18" x14ac:dyDescent="0.2">
      <c r="A31" t="s">
        <v>7</v>
      </c>
      <c r="B31">
        <v>4491.8999999999996</v>
      </c>
      <c r="C31" t="s">
        <v>59</v>
      </c>
    </row>
    <row r="32" spans="1:18" x14ac:dyDescent="0.2">
      <c r="A32" t="s">
        <v>8</v>
      </c>
      <c r="B32">
        <v>1800</v>
      </c>
      <c r="C32" t="s">
        <v>96</v>
      </c>
    </row>
    <row r="33" spans="1:18" x14ac:dyDescent="0.2">
      <c r="A33" t="s">
        <v>14</v>
      </c>
      <c r="B33">
        <v>25500</v>
      </c>
      <c r="C33" t="s">
        <v>60</v>
      </c>
      <c r="J33" s="5"/>
    </row>
    <row r="34" spans="1:18" x14ac:dyDescent="0.2">
      <c r="B34">
        <v>11200</v>
      </c>
      <c r="C34" t="s">
        <v>26</v>
      </c>
      <c r="J34" s="1"/>
      <c r="K34" s="48" t="s">
        <v>3</v>
      </c>
      <c r="L34" s="48">
        <v>312.99</v>
      </c>
      <c r="M34" s="48" t="s">
        <v>70</v>
      </c>
      <c r="N34" s="48">
        <v>22052.02</v>
      </c>
      <c r="O34" s="48" t="s">
        <v>71</v>
      </c>
      <c r="P34" s="5"/>
      <c r="R34" s="3"/>
    </row>
    <row r="35" spans="1:18" x14ac:dyDescent="0.2">
      <c r="B35">
        <v>4491.8999999999996</v>
      </c>
      <c r="C35" t="s">
        <v>59</v>
      </c>
      <c r="K35" s="48" t="s">
        <v>4</v>
      </c>
      <c r="L35" s="48">
        <v>271.25</v>
      </c>
      <c r="M35" s="48" t="s">
        <v>70</v>
      </c>
      <c r="N35" s="48">
        <v>15599.72</v>
      </c>
      <c r="O35" s="48" t="s">
        <v>71</v>
      </c>
    </row>
    <row r="36" spans="1:18" x14ac:dyDescent="0.2">
      <c r="A36" t="s">
        <v>15</v>
      </c>
      <c r="B36">
        <v>8657</v>
      </c>
      <c r="C36" t="s">
        <v>21</v>
      </c>
      <c r="K36" s="48" t="s">
        <v>5</v>
      </c>
      <c r="L36" s="48">
        <v>187.79</v>
      </c>
      <c r="M36" s="48" t="s">
        <v>70</v>
      </c>
      <c r="N36" s="48">
        <v>22229.03</v>
      </c>
      <c r="O36" s="48" t="s">
        <v>71</v>
      </c>
    </row>
    <row r="37" spans="1:18" x14ac:dyDescent="0.2">
      <c r="A37" t="s">
        <v>16</v>
      </c>
      <c r="B37">
        <v>8487.0400000000009</v>
      </c>
      <c r="C37" t="s">
        <v>100</v>
      </c>
      <c r="K37" s="48" t="s">
        <v>6</v>
      </c>
      <c r="L37" s="48">
        <v>0</v>
      </c>
      <c r="M37" s="48" t="s">
        <v>70</v>
      </c>
      <c r="N37" s="48">
        <v>17558.25</v>
      </c>
      <c r="O37" s="48" t="s">
        <v>71</v>
      </c>
      <c r="Q37" s="5"/>
    </row>
    <row r="38" spans="1:18" x14ac:dyDescent="0.2">
      <c r="B38">
        <v>21600</v>
      </c>
      <c r="C38" t="s">
        <v>111</v>
      </c>
      <c r="K38" s="48" t="s">
        <v>7</v>
      </c>
      <c r="L38" s="48">
        <v>166.92000000000002</v>
      </c>
      <c r="M38" s="48" t="s">
        <v>70</v>
      </c>
      <c r="N38" s="48">
        <v>15708.21</v>
      </c>
      <c r="O38" s="48" t="s">
        <v>71</v>
      </c>
    </row>
    <row r="39" spans="1:18" x14ac:dyDescent="0.2">
      <c r="K39" s="48" t="s">
        <v>8</v>
      </c>
      <c r="L39" s="48">
        <v>636.41</v>
      </c>
      <c r="M39" s="48" t="s">
        <v>70</v>
      </c>
      <c r="N39" s="48">
        <v>17763.810000000001</v>
      </c>
      <c r="O39" s="48" t="s">
        <v>71</v>
      </c>
    </row>
    <row r="40" spans="1:18" x14ac:dyDescent="0.2">
      <c r="E40" s="5"/>
      <c r="K40" s="48" t="s">
        <v>14</v>
      </c>
      <c r="L40" s="48">
        <v>357.22</v>
      </c>
      <c r="M40" s="48" t="s">
        <v>70</v>
      </c>
      <c r="N40" s="48">
        <v>30061.26</v>
      </c>
      <c r="O40" s="48" t="s">
        <v>71</v>
      </c>
    </row>
    <row r="41" spans="1:18" x14ac:dyDescent="0.2">
      <c r="K41" s="48" t="s">
        <v>15</v>
      </c>
      <c r="L41" s="48">
        <v>346.05</v>
      </c>
      <c r="M41" s="48" t="s">
        <v>70</v>
      </c>
      <c r="N41" s="48">
        <v>21621.44152</v>
      </c>
      <c r="O41" s="48" t="s">
        <v>71</v>
      </c>
    </row>
    <row r="42" spans="1:18" x14ac:dyDescent="0.2">
      <c r="K42" s="48" t="s">
        <v>16</v>
      </c>
      <c r="L42" s="48">
        <v>0</v>
      </c>
      <c r="M42" s="48" t="s">
        <v>70</v>
      </c>
      <c r="N42" s="48">
        <v>23486.719999999998</v>
      </c>
      <c r="O42" s="48" t="s">
        <v>71</v>
      </c>
    </row>
    <row r="43" spans="1:18" x14ac:dyDescent="0.2">
      <c r="K43" s="48" t="s">
        <v>17</v>
      </c>
      <c r="L43" s="48"/>
      <c r="M43" s="48" t="s">
        <v>70</v>
      </c>
      <c r="N43" s="48"/>
      <c r="O43" s="48" t="s">
        <v>71</v>
      </c>
    </row>
    <row r="44" spans="1:18" x14ac:dyDescent="0.2">
      <c r="K44" s="48" t="s">
        <v>18</v>
      </c>
      <c r="L44" s="48"/>
      <c r="M44" s="48" t="s">
        <v>70</v>
      </c>
      <c r="N44" s="48"/>
      <c r="O44" s="48" t="s">
        <v>71</v>
      </c>
    </row>
    <row r="45" spans="1:18" x14ac:dyDescent="0.2">
      <c r="K45" s="48" t="s">
        <v>19</v>
      </c>
      <c r="L45" s="48"/>
      <c r="M45" s="48" t="s">
        <v>70</v>
      </c>
      <c r="N45" s="48"/>
      <c r="O45" s="48" t="s">
        <v>71</v>
      </c>
    </row>
  </sheetData>
  <mergeCells count="46">
    <mergeCell ref="A2:R2"/>
    <mergeCell ref="A3:R3"/>
    <mergeCell ref="A4:E4"/>
    <mergeCell ref="F4:Q4"/>
    <mergeCell ref="B5:E5"/>
    <mergeCell ref="F5:N5"/>
    <mergeCell ref="O5:P6"/>
    <mergeCell ref="Q5:Q7"/>
    <mergeCell ref="R5:R7"/>
    <mergeCell ref="B6:B7"/>
    <mergeCell ref="I6:I7"/>
    <mergeCell ref="J6:J7"/>
    <mergeCell ref="M6:N6"/>
    <mergeCell ref="K6:K7"/>
    <mergeCell ref="L6:L7"/>
    <mergeCell ref="E6:E7"/>
    <mergeCell ref="G6:G7"/>
    <mergeCell ref="H6:H7"/>
    <mergeCell ref="B15:C15"/>
    <mergeCell ref="B16:C16"/>
    <mergeCell ref="B17:C17"/>
    <mergeCell ref="A10:D10"/>
    <mergeCell ref="F10:N10"/>
    <mergeCell ref="A13:D13"/>
    <mergeCell ref="B14:C14"/>
    <mergeCell ref="C6:C7"/>
    <mergeCell ref="D6:D7"/>
    <mergeCell ref="F6:F7"/>
    <mergeCell ref="O10:P10"/>
    <mergeCell ref="A11:E11"/>
    <mergeCell ref="A12:E12"/>
    <mergeCell ref="F12:R12"/>
    <mergeCell ref="A9:D9"/>
    <mergeCell ref="B18:C18"/>
    <mergeCell ref="Q30:R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</mergeCells>
  <pageMargins left="0.7" right="0.7" top="0.75" bottom="0.75" header="0.3" footer="0.3"/>
  <pageSetup paperSize="9" scale="81" orientation="landscape" r:id="rId1"/>
  <rowBreaks count="1" manualBreakCount="1">
    <brk id="30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Q41"/>
  <sheetViews>
    <sheetView topLeftCell="A28" zoomScaleNormal="100" workbookViewId="0">
      <selection activeCell="A42" sqref="A42"/>
    </sheetView>
  </sheetViews>
  <sheetFormatPr defaultRowHeight="12.75" x14ac:dyDescent="0.2"/>
  <sheetData>
    <row r="3" spans="1:17" x14ac:dyDescent="0.2">
      <c r="A3" s="67" t="s">
        <v>89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"/>
    </row>
    <row r="4" spans="1:17" ht="38.25" x14ac:dyDescent="0.2">
      <c r="A4" s="58" t="s">
        <v>9</v>
      </c>
      <c r="B4" s="59"/>
      <c r="C4" s="60"/>
      <c r="D4" s="58"/>
      <c r="E4" s="59"/>
      <c r="F4" s="59"/>
      <c r="G4" s="59"/>
      <c r="H4" s="59"/>
      <c r="I4" s="59"/>
      <c r="J4" s="59"/>
      <c r="K4" s="59"/>
      <c r="L4" s="59"/>
      <c r="M4" s="59"/>
      <c r="N4" s="60"/>
      <c r="O4" s="4" t="s">
        <v>10</v>
      </c>
      <c r="P4" s="4" t="s">
        <v>11</v>
      </c>
      <c r="Q4" s="7" t="s">
        <v>22</v>
      </c>
    </row>
    <row r="5" spans="1:17" ht="63.75" x14ac:dyDescent="0.2">
      <c r="A5" s="64" t="s">
        <v>3</v>
      </c>
      <c r="B5" s="65"/>
      <c r="C5" s="66"/>
      <c r="D5" s="61" t="s">
        <v>29</v>
      </c>
      <c r="E5" s="62"/>
      <c r="F5" s="62"/>
      <c r="G5" s="62"/>
      <c r="H5" s="62"/>
      <c r="I5" s="62"/>
      <c r="J5" s="62"/>
      <c r="K5" s="62"/>
      <c r="L5" s="62"/>
      <c r="M5" s="62"/>
      <c r="N5" s="63"/>
      <c r="O5" s="7" t="s">
        <v>75</v>
      </c>
      <c r="P5" s="9">
        <v>0.01</v>
      </c>
      <c r="Q5" s="7" t="s">
        <v>91</v>
      </c>
    </row>
    <row r="6" spans="1:17" x14ac:dyDescent="0.2">
      <c r="A6" s="53" t="s">
        <v>12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 t="s">
        <v>13</v>
      </c>
      <c r="Q6" s="53">
        <v>0.58699999999999997</v>
      </c>
    </row>
    <row r="7" spans="1:17" ht="58.9" customHeight="1" x14ac:dyDescent="0.2">
      <c r="A7" s="64" t="s">
        <v>4</v>
      </c>
      <c r="B7" s="65"/>
      <c r="C7" s="66"/>
      <c r="D7" s="61" t="s">
        <v>29</v>
      </c>
      <c r="E7" s="62"/>
      <c r="F7" s="62"/>
      <c r="G7" s="62"/>
      <c r="H7" s="62"/>
      <c r="I7" s="62"/>
      <c r="J7" s="62"/>
      <c r="K7" s="62"/>
      <c r="L7" s="62"/>
      <c r="M7" s="62"/>
      <c r="N7" s="63"/>
      <c r="O7" s="7" t="s">
        <v>75</v>
      </c>
      <c r="P7" s="9">
        <v>0.01</v>
      </c>
      <c r="Q7" s="7" t="s">
        <v>93</v>
      </c>
    </row>
    <row r="8" spans="1:17" x14ac:dyDescent="0.2">
      <c r="A8" s="47" t="s">
        <v>12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 t="s">
        <v>13</v>
      </c>
      <c r="Q8" s="47">
        <v>0.58699999999999997</v>
      </c>
    </row>
    <row r="9" spans="1:17" ht="51" x14ac:dyDescent="0.2">
      <c r="A9" s="64" t="s">
        <v>6</v>
      </c>
      <c r="B9" s="65"/>
      <c r="C9" s="66"/>
      <c r="D9" s="61" t="s">
        <v>29</v>
      </c>
      <c r="E9" s="62"/>
      <c r="F9" s="62"/>
      <c r="G9" s="62"/>
      <c r="H9" s="62"/>
      <c r="I9" s="62"/>
      <c r="J9" s="62"/>
      <c r="K9" s="62"/>
      <c r="L9" s="62"/>
      <c r="M9" s="62"/>
      <c r="N9" s="63"/>
      <c r="O9" s="7" t="s">
        <v>75</v>
      </c>
      <c r="P9" s="9">
        <v>0.01</v>
      </c>
      <c r="Q9" s="7" t="s">
        <v>94</v>
      </c>
    </row>
    <row r="10" spans="1:17" x14ac:dyDescent="0.2">
      <c r="A10" s="49" t="s">
        <v>12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 t="s">
        <v>13</v>
      </c>
      <c r="Q10" s="49">
        <v>0.58699999999999997</v>
      </c>
    </row>
    <row r="11" spans="1:17" ht="38.25" x14ac:dyDescent="0.2">
      <c r="A11" s="64" t="s">
        <v>8</v>
      </c>
      <c r="B11" s="65"/>
      <c r="C11" s="66"/>
      <c r="D11" s="61" t="s">
        <v>82</v>
      </c>
      <c r="E11" s="62"/>
      <c r="F11" s="62"/>
      <c r="G11" s="62"/>
      <c r="H11" s="62"/>
      <c r="I11" s="62"/>
      <c r="J11" s="62"/>
      <c r="K11" s="62"/>
      <c r="L11" s="62"/>
      <c r="M11" s="62"/>
      <c r="N11" s="63"/>
      <c r="O11" s="7" t="s">
        <v>77</v>
      </c>
      <c r="P11" s="9">
        <v>1</v>
      </c>
      <c r="Q11" s="7" t="s">
        <v>95</v>
      </c>
    </row>
    <row r="12" spans="1:17" x14ac:dyDescent="0.2">
      <c r="A12" s="33" t="s">
        <v>12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 t="s">
        <v>13</v>
      </c>
      <c r="Q12" s="33">
        <v>2.4129999999999998</v>
      </c>
    </row>
    <row r="13" spans="1:17" ht="51" x14ac:dyDescent="0.2">
      <c r="A13" s="64" t="s">
        <v>14</v>
      </c>
      <c r="B13" s="65"/>
      <c r="C13" s="66"/>
      <c r="D13" s="61" t="s">
        <v>98</v>
      </c>
      <c r="E13" s="62"/>
      <c r="F13" s="62"/>
      <c r="G13" s="62"/>
      <c r="H13" s="62"/>
      <c r="I13" s="62"/>
      <c r="J13" s="62"/>
      <c r="K13" s="62"/>
      <c r="L13" s="62"/>
      <c r="M13" s="62"/>
      <c r="N13" s="63"/>
      <c r="O13" s="7" t="s">
        <v>75</v>
      </c>
      <c r="P13" s="9">
        <v>0.01</v>
      </c>
      <c r="Q13" s="7" t="s">
        <v>97</v>
      </c>
    </row>
    <row r="14" spans="1:17" x14ac:dyDescent="0.2">
      <c r="A14" s="51" t="s">
        <v>12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 t="s">
        <v>13</v>
      </c>
      <c r="Q14" s="51">
        <v>0.58699999999999997</v>
      </c>
    </row>
    <row r="15" spans="1:17" ht="38.25" customHeight="1" x14ac:dyDescent="0.2">
      <c r="A15" s="64" t="s">
        <v>14</v>
      </c>
      <c r="B15" s="65"/>
      <c r="C15" s="66"/>
      <c r="D15" s="61" t="s">
        <v>98</v>
      </c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7" t="s">
        <v>75</v>
      </c>
      <c r="P15" s="9">
        <v>0.01</v>
      </c>
      <c r="Q15" s="7" t="s">
        <v>99</v>
      </c>
    </row>
    <row r="16" spans="1:17" x14ac:dyDescent="0.2">
      <c r="A16" s="51" t="s">
        <v>12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 t="s">
        <v>13</v>
      </c>
      <c r="Q16" s="51">
        <v>0.58699999999999997</v>
      </c>
    </row>
    <row r="17" spans="1:17" ht="42" customHeight="1" x14ac:dyDescent="0.2">
      <c r="A17" s="64" t="s">
        <v>14</v>
      </c>
      <c r="B17" s="65"/>
      <c r="C17" s="66"/>
      <c r="D17" s="61" t="s">
        <v>72</v>
      </c>
      <c r="E17" s="62"/>
      <c r="F17" s="62"/>
      <c r="G17" s="62"/>
      <c r="H17" s="62"/>
      <c r="I17" s="62"/>
      <c r="J17" s="62"/>
      <c r="K17" s="62"/>
      <c r="L17" s="62"/>
      <c r="M17" s="62"/>
      <c r="N17" s="63"/>
      <c r="O17" s="7" t="s">
        <v>76</v>
      </c>
      <c r="P17" s="9">
        <v>6.4</v>
      </c>
      <c r="Q17" s="7"/>
    </row>
    <row r="18" spans="1:17" x14ac:dyDescent="0.2">
      <c r="A18" s="51" t="s">
        <v>12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 t="s">
        <v>13</v>
      </c>
      <c r="Q18" s="51">
        <v>21.273</v>
      </c>
    </row>
    <row r="19" spans="1:17" ht="38.25" x14ac:dyDescent="0.2">
      <c r="A19" s="64" t="s">
        <v>16</v>
      </c>
      <c r="B19" s="65"/>
      <c r="C19" s="66"/>
      <c r="D19" s="61" t="s">
        <v>20</v>
      </c>
      <c r="E19" s="62"/>
      <c r="F19" s="62"/>
      <c r="G19" s="62"/>
      <c r="H19" s="62"/>
      <c r="I19" s="62"/>
      <c r="J19" s="62"/>
      <c r="K19" s="62"/>
      <c r="L19" s="62"/>
      <c r="M19" s="62"/>
      <c r="N19" s="63"/>
      <c r="O19" s="7" t="s">
        <v>75</v>
      </c>
      <c r="P19" s="9">
        <v>0.01</v>
      </c>
      <c r="Q19" s="7" t="s">
        <v>101</v>
      </c>
    </row>
    <row r="20" spans="1:17" x14ac:dyDescent="0.2">
      <c r="A20" s="10" t="s">
        <v>12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 t="s">
        <v>13</v>
      </c>
      <c r="Q20" s="10">
        <v>0.60899999999999999</v>
      </c>
    </row>
    <row r="21" spans="1:17" ht="63.75" x14ac:dyDescent="0.2">
      <c r="A21" s="64" t="s">
        <v>16</v>
      </c>
      <c r="B21" s="65"/>
      <c r="C21" s="66"/>
      <c r="D21" s="61" t="s">
        <v>103</v>
      </c>
      <c r="E21" s="62"/>
      <c r="F21" s="62"/>
      <c r="G21" s="62"/>
      <c r="H21" s="62"/>
      <c r="I21" s="62"/>
      <c r="J21" s="62"/>
      <c r="K21" s="62"/>
      <c r="L21" s="62"/>
      <c r="M21" s="62"/>
      <c r="N21" s="63"/>
      <c r="O21" s="7" t="s">
        <v>79</v>
      </c>
      <c r="P21" s="9">
        <v>0.51</v>
      </c>
      <c r="Q21" s="7" t="s">
        <v>102</v>
      </c>
    </row>
    <row r="22" spans="1:17" ht="25.5" x14ac:dyDescent="0.2">
      <c r="A22" s="64"/>
      <c r="B22" s="65"/>
      <c r="C22" s="66"/>
      <c r="D22" s="61" t="s">
        <v>80</v>
      </c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7" t="s">
        <v>81</v>
      </c>
      <c r="P22" s="9">
        <v>0.51</v>
      </c>
      <c r="Q22" s="7"/>
    </row>
    <row r="23" spans="1:17" ht="63.75" x14ac:dyDescent="0.2">
      <c r="A23" s="64"/>
      <c r="B23" s="65"/>
      <c r="C23" s="66"/>
      <c r="D23" s="61" t="s">
        <v>104</v>
      </c>
      <c r="E23" s="62"/>
      <c r="F23" s="62"/>
      <c r="G23" s="62"/>
      <c r="H23" s="62"/>
      <c r="I23" s="62"/>
      <c r="J23" s="62"/>
      <c r="K23" s="62"/>
      <c r="L23" s="62"/>
      <c r="M23" s="62"/>
      <c r="N23" s="63"/>
      <c r="O23" s="7" t="s">
        <v>79</v>
      </c>
      <c r="P23" s="9">
        <v>0.12</v>
      </c>
      <c r="Q23" s="7"/>
    </row>
    <row r="24" spans="1:17" ht="63.75" x14ac:dyDescent="0.2">
      <c r="A24" s="64"/>
      <c r="B24" s="65"/>
      <c r="C24" s="66"/>
      <c r="D24" s="61" t="s">
        <v>105</v>
      </c>
      <c r="E24" s="62"/>
      <c r="F24" s="62"/>
      <c r="G24" s="62"/>
      <c r="H24" s="62"/>
      <c r="I24" s="62"/>
      <c r="J24" s="62"/>
      <c r="K24" s="62"/>
      <c r="L24" s="62"/>
      <c r="M24" s="62"/>
      <c r="N24" s="63"/>
      <c r="O24" s="7" t="s">
        <v>79</v>
      </c>
      <c r="P24" s="9">
        <v>0.12</v>
      </c>
      <c r="Q24" s="7"/>
    </row>
    <row r="25" spans="1:17" x14ac:dyDescent="0.2">
      <c r="A25" s="10" t="s">
        <v>12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 t="s">
        <v>13</v>
      </c>
      <c r="Q25" s="10">
        <v>26.196999999999999</v>
      </c>
    </row>
    <row r="26" spans="1:17" ht="35.25" customHeight="1" x14ac:dyDescent="0.2">
      <c r="A26" s="64" t="s">
        <v>16</v>
      </c>
      <c r="B26" s="65"/>
      <c r="C26" s="66"/>
      <c r="D26" s="61" t="s">
        <v>107</v>
      </c>
      <c r="E26" s="62"/>
      <c r="F26" s="62"/>
      <c r="G26" s="62"/>
      <c r="H26" s="62"/>
      <c r="I26" s="62"/>
      <c r="J26" s="62"/>
      <c r="K26" s="62"/>
      <c r="L26" s="62"/>
      <c r="M26" s="62"/>
      <c r="N26" s="63"/>
      <c r="O26" s="7" t="s">
        <v>108</v>
      </c>
      <c r="P26" s="9">
        <v>1</v>
      </c>
      <c r="Q26" s="7" t="s">
        <v>106</v>
      </c>
    </row>
    <row r="27" spans="1:17" x14ac:dyDescent="0.2">
      <c r="A27" s="10" t="s">
        <v>12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 t="s">
        <v>13</v>
      </c>
      <c r="Q27" s="10">
        <v>2.4129999999999998</v>
      </c>
    </row>
    <row r="28" spans="1:17" ht="63.75" x14ac:dyDescent="0.2">
      <c r="A28" s="64" t="s">
        <v>16</v>
      </c>
      <c r="B28" s="65"/>
      <c r="C28" s="66"/>
      <c r="D28" s="61" t="s">
        <v>86</v>
      </c>
      <c r="E28" s="62"/>
      <c r="F28" s="62"/>
      <c r="G28" s="62"/>
      <c r="H28" s="62"/>
      <c r="I28" s="62"/>
      <c r="J28" s="62"/>
      <c r="K28" s="62"/>
      <c r="L28" s="62"/>
      <c r="M28" s="62"/>
      <c r="N28" s="63"/>
      <c r="O28" s="7" t="s">
        <v>75</v>
      </c>
      <c r="P28" s="9">
        <v>0.01</v>
      </c>
      <c r="Q28" s="7" t="s">
        <v>109</v>
      </c>
    </row>
    <row r="29" spans="1:17" x14ac:dyDescent="0.2">
      <c r="A29" s="64"/>
      <c r="B29" s="65"/>
      <c r="C29" s="66"/>
      <c r="D29" s="61" t="s">
        <v>87</v>
      </c>
      <c r="E29" s="62"/>
      <c r="F29" s="62"/>
      <c r="G29" s="62"/>
      <c r="H29" s="62"/>
      <c r="I29" s="62"/>
      <c r="J29" s="62"/>
      <c r="K29" s="62"/>
      <c r="L29" s="62"/>
      <c r="M29" s="62"/>
      <c r="N29" s="63"/>
      <c r="O29" s="7" t="s">
        <v>75</v>
      </c>
      <c r="P29" s="9">
        <v>0.01</v>
      </c>
      <c r="Q29" s="7"/>
    </row>
    <row r="30" spans="1:17" x14ac:dyDescent="0.2">
      <c r="A30" s="10" t="s">
        <v>12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 t="s">
        <v>13</v>
      </c>
      <c r="Q30" s="10">
        <v>2.6629999999999998</v>
      </c>
    </row>
    <row r="31" spans="1:17" ht="51" x14ac:dyDescent="0.2">
      <c r="A31" s="64" t="s">
        <v>16</v>
      </c>
      <c r="B31" s="65"/>
      <c r="C31" s="66"/>
      <c r="D31" s="61" t="s">
        <v>27</v>
      </c>
      <c r="E31" s="62"/>
      <c r="F31" s="62"/>
      <c r="G31" s="62"/>
      <c r="H31" s="62"/>
      <c r="I31" s="62"/>
      <c r="J31" s="62"/>
      <c r="K31" s="62"/>
      <c r="L31" s="62"/>
      <c r="M31" s="62"/>
      <c r="N31" s="63"/>
      <c r="O31" s="7" t="s">
        <v>28</v>
      </c>
      <c r="P31" s="9">
        <v>0.01</v>
      </c>
      <c r="Q31" s="7" t="s">
        <v>110</v>
      </c>
    </row>
    <row r="32" spans="1:17" x14ac:dyDescent="0.2">
      <c r="A32" s="64"/>
      <c r="B32" s="65"/>
      <c r="C32" s="66"/>
      <c r="D32" s="61" t="s">
        <v>84</v>
      </c>
      <c r="E32" s="62"/>
      <c r="F32" s="62"/>
      <c r="G32" s="62"/>
      <c r="H32" s="62"/>
      <c r="I32" s="62"/>
      <c r="J32" s="62"/>
      <c r="K32" s="62"/>
      <c r="L32" s="62"/>
      <c r="M32" s="62"/>
      <c r="N32" s="63"/>
      <c r="O32" s="7" t="s">
        <v>85</v>
      </c>
      <c r="P32" s="9">
        <v>1</v>
      </c>
      <c r="Q32" s="7"/>
    </row>
    <row r="33" spans="1:17" ht="29.45" customHeight="1" x14ac:dyDescent="0.2">
      <c r="A33" s="64"/>
      <c r="B33" s="65"/>
      <c r="C33" s="66"/>
      <c r="D33" s="61" t="s">
        <v>73</v>
      </c>
      <c r="E33" s="62"/>
      <c r="F33" s="62"/>
      <c r="G33" s="62"/>
      <c r="H33" s="62"/>
      <c r="I33" s="62"/>
      <c r="J33" s="62"/>
      <c r="K33" s="62"/>
      <c r="L33" s="62"/>
      <c r="M33" s="62"/>
      <c r="N33" s="63"/>
      <c r="O33" s="7" t="s">
        <v>77</v>
      </c>
      <c r="P33" s="9">
        <v>1</v>
      </c>
      <c r="Q33" s="7"/>
    </row>
    <row r="34" spans="1:17" x14ac:dyDescent="0.2">
      <c r="A34" s="10" t="s">
        <v>12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 t="s">
        <v>13</v>
      </c>
      <c r="Q34" s="10">
        <v>4.5110000000000001</v>
      </c>
    </row>
    <row r="36" spans="1:17" x14ac:dyDescent="0.2">
      <c r="E36" s="8" t="s">
        <v>61</v>
      </c>
      <c r="F36" s="8"/>
      <c r="G36" s="8"/>
      <c r="H36" s="8"/>
      <c r="I36" s="8"/>
      <c r="J36" s="8"/>
      <c r="K36" s="8"/>
      <c r="L36" s="8"/>
      <c r="M36" s="8"/>
      <c r="N36" s="8"/>
    </row>
    <row r="37" spans="1:17" x14ac:dyDescent="0.2"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7" x14ac:dyDescent="0.2"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7" x14ac:dyDescent="0.2">
      <c r="E39" s="8" t="s">
        <v>62</v>
      </c>
      <c r="F39" s="8" t="s">
        <v>63</v>
      </c>
      <c r="G39" s="8"/>
      <c r="H39" s="8"/>
      <c r="I39" s="8"/>
      <c r="J39" s="8"/>
      <c r="K39" s="8"/>
      <c r="L39" s="8"/>
      <c r="M39" s="8"/>
      <c r="N39" s="8"/>
    </row>
    <row r="40" spans="1:17" x14ac:dyDescent="0.2"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7" x14ac:dyDescent="0.2">
      <c r="E41" s="8"/>
      <c r="F41" s="8"/>
      <c r="G41" s="8"/>
      <c r="H41" s="8"/>
      <c r="I41" s="8"/>
      <c r="J41" s="8"/>
      <c r="K41" s="8"/>
      <c r="L41" s="8"/>
      <c r="M41" s="8"/>
      <c r="N41" s="8"/>
    </row>
  </sheetData>
  <mergeCells count="39">
    <mergeCell ref="A7:C7"/>
    <mergeCell ref="D7:N7"/>
    <mergeCell ref="A13:C13"/>
    <mergeCell ref="D13:N13"/>
    <mergeCell ref="A11:C11"/>
    <mergeCell ref="D11:N11"/>
    <mergeCell ref="A9:C9"/>
    <mergeCell ref="D9:N9"/>
    <mergeCell ref="A3:P3"/>
    <mergeCell ref="A4:C4"/>
    <mergeCell ref="D4:N4"/>
    <mergeCell ref="A5:C5"/>
    <mergeCell ref="D5:N5"/>
    <mergeCell ref="A15:C15"/>
    <mergeCell ref="D15:N15"/>
    <mergeCell ref="A22:C22"/>
    <mergeCell ref="D22:N22"/>
    <mergeCell ref="A23:C23"/>
    <mergeCell ref="D23:N23"/>
    <mergeCell ref="A21:C21"/>
    <mergeCell ref="D21:N21"/>
    <mergeCell ref="A19:C19"/>
    <mergeCell ref="D19:N19"/>
    <mergeCell ref="A17:C17"/>
    <mergeCell ref="D17:N17"/>
    <mergeCell ref="A24:C24"/>
    <mergeCell ref="D24:N24"/>
    <mergeCell ref="A28:C28"/>
    <mergeCell ref="D28:N28"/>
    <mergeCell ref="A29:C29"/>
    <mergeCell ref="D29:N29"/>
    <mergeCell ref="A26:C26"/>
    <mergeCell ref="D26:N26"/>
    <mergeCell ref="A31:C31"/>
    <mergeCell ref="D31:N31"/>
    <mergeCell ref="A32:C32"/>
    <mergeCell ref="D32:N32"/>
    <mergeCell ref="A33:C33"/>
    <mergeCell ref="D33:N3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J17"/>
  <sheetViews>
    <sheetView zoomScaleNormal="100" workbookViewId="0">
      <selection activeCell="D35" sqref="D35"/>
    </sheetView>
  </sheetViews>
  <sheetFormatPr defaultRowHeight="12.75" x14ac:dyDescent="0.2"/>
  <sheetData>
    <row r="2" spans="1:10" x14ac:dyDescent="0.2">
      <c r="A2" s="132" t="s">
        <v>92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x14ac:dyDescent="0.2">
      <c r="A3" s="72"/>
      <c r="B3" s="72"/>
      <c r="C3" s="72"/>
      <c r="D3" s="70" t="s">
        <v>23</v>
      </c>
      <c r="E3" s="70"/>
      <c r="F3" s="70"/>
      <c r="G3" s="71" t="s">
        <v>24</v>
      </c>
      <c r="H3" s="71"/>
      <c r="I3" s="71"/>
    </row>
    <row r="4" spans="1:10" x14ac:dyDescent="0.2">
      <c r="A4" s="68"/>
      <c r="B4" s="68"/>
      <c r="C4" s="68"/>
      <c r="D4" s="36" t="s">
        <v>64</v>
      </c>
      <c r="E4" s="37" t="s">
        <v>47</v>
      </c>
      <c r="F4" s="37" t="s">
        <v>25</v>
      </c>
      <c r="G4" s="38" t="s">
        <v>64</v>
      </c>
      <c r="H4" s="38" t="s">
        <v>47</v>
      </c>
      <c r="I4" s="38" t="s">
        <v>25</v>
      </c>
    </row>
    <row r="5" spans="1:10" x14ac:dyDescent="0.2">
      <c r="A5" s="72" t="s">
        <v>3</v>
      </c>
      <c r="B5" s="72"/>
      <c r="C5" s="72"/>
      <c r="D5" s="36">
        <v>53720.91</v>
      </c>
      <c r="E5" s="57">
        <v>44370.18</v>
      </c>
      <c r="F5" s="37">
        <f t="shared" ref="F5:F13" si="0">D5-E5</f>
        <v>9350.7300000000032</v>
      </c>
      <c r="G5" s="38">
        <v>27322.85</v>
      </c>
      <c r="H5" s="38">
        <v>23455.22</v>
      </c>
      <c r="I5" s="38">
        <f t="shared" ref="I5:I13" si="1">G5-H5</f>
        <v>3867.6299999999974</v>
      </c>
    </row>
    <row r="6" spans="1:10" x14ac:dyDescent="0.2">
      <c r="A6" s="104" t="s">
        <v>4</v>
      </c>
      <c r="B6" s="68"/>
      <c r="C6" s="69"/>
      <c r="D6" s="36">
        <v>51993.39</v>
      </c>
      <c r="E6" s="37">
        <v>48870.36</v>
      </c>
      <c r="F6" s="37">
        <f t="shared" si="0"/>
        <v>3123.0299999999988</v>
      </c>
      <c r="G6" s="38">
        <v>26473.42</v>
      </c>
      <c r="H6" s="38">
        <v>26199.439999999999</v>
      </c>
      <c r="I6" s="38">
        <f t="shared" si="1"/>
        <v>273.97999999999956</v>
      </c>
    </row>
    <row r="7" spans="1:10" x14ac:dyDescent="0.2">
      <c r="A7" s="128" t="s">
        <v>5</v>
      </c>
      <c r="B7" s="72"/>
      <c r="C7" s="72"/>
      <c r="D7" s="36">
        <v>52329.1</v>
      </c>
      <c r="E7" s="36">
        <v>46950.15</v>
      </c>
      <c r="F7" s="37">
        <f t="shared" si="0"/>
        <v>5378.9499999999971</v>
      </c>
      <c r="G7" s="38">
        <v>26638.5</v>
      </c>
      <c r="H7" s="38">
        <v>23904.02</v>
      </c>
      <c r="I7" s="38">
        <f t="shared" si="1"/>
        <v>2734.4799999999996</v>
      </c>
    </row>
    <row r="8" spans="1:10" x14ac:dyDescent="0.2">
      <c r="A8" s="129" t="s">
        <v>6</v>
      </c>
      <c r="B8" s="130"/>
      <c r="C8" s="131"/>
      <c r="D8" s="36">
        <v>56952.14</v>
      </c>
      <c r="E8" s="36">
        <v>49465.02</v>
      </c>
      <c r="F8" s="37">
        <f t="shared" si="0"/>
        <v>7487.1200000000026</v>
      </c>
      <c r="G8" s="38">
        <v>28911.67</v>
      </c>
      <c r="H8" s="38">
        <v>25319.75</v>
      </c>
      <c r="I8" s="38">
        <f t="shared" si="1"/>
        <v>3591.9199999999983</v>
      </c>
    </row>
    <row r="9" spans="1:10" x14ac:dyDescent="0.2">
      <c r="A9" s="129" t="s">
        <v>7</v>
      </c>
      <c r="B9" s="130"/>
      <c r="C9" s="131"/>
      <c r="D9" s="36">
        <v>56049.91</v>
      </c>
      <c r="E9" s="36">
        <v>54385.77</v>
      </c>
      <c r="F9" s="37">
        <f t="shared" si="0"/>
        <v>1664.1400000000067</v>
      </c>
      <c r="G9" s="38">
        <v>28468.04</v>
      </c>
      <c r="H9" s="38">
        <v>26830.7</v>
      </c>
      <c r="I9" s="38">
        <f t="shared" si="1"/>
        <v>1637.3400000000001</v>
      </c>
    </row>
    <row r="10" spans="1:10" x14ac:dyDescent="0.2">
      <c r="A10" s="129" t="s">
        <v>8</v>
      </c>
      <c r="B10" s="130"/>
      <c r="C10" s="131"/>
      <c r="D10" s="36">
        <v>53287.28</v>
      </c>
      <c r="E10" s="36">
        <v>49297.88</v>
      </c>
      <c r="F10" s="37">
        <f t="shared" si="0"/>
        <v>3989.4000000000015</v>
      </c>
      <c r="G10" s="38">
        <v>27109.64</v>
      </c>
      <c r="H10" s="38">
        <v>23723.78</v>
      </c>
      <c r="I10" s="38">
        <f t="shared" si="1"/>
        <v>3385.8600000000006</v>
      </c>
    </row>
    <row r="11" spans="1:10" x14ac:dyDescent="0.2">
      <c r="A11" s="129" t="s">
        <v>14</v>
      </c>
      <c r="B11" s="130"/>
      <c r="C11" s="131"/>
      <c r="D11" s="36">
        <v>61561.18</v>
      </c>
      <c r="E11" s="36">
        <v>69404.89</v>
      </c>
      <c r="F11" s="37">
        <f t="shared" si="0"/>
        <v>-7843.7099999999991</v>
      </c>
      <c r="G11" s="38">
        <v>31177.98</v>
      </c>
      <c r="H11" s="38">
        <v>31154.62</v>
      </c>
      <c r="I11" s="38">
        <f t="shared" si="1"/>
        <v>23.360000000000582</v>
      </c>
    </row>
    <row r="12" spans="1:10" x14ac:dyDescent="0.2">
      <c r="A12" s="129" t="s">
        <v>15</v>
      </c>
      <c r="B12" s="130"/>
      <c r="C12" s="131"/>
      <c r="D12" s="36">
        <v>64039.5</v>
      </c>
      <c r="E12" s="36">
        <v>72556.77</v>
      </c>
      <c r="F12" s="37">
        <f t="shared" si="0"/>
        <v>-8517.2700000000041</v>
      </c>
      <c r="G12" s="38">
        <v>32707.84</v>
      </c>
      <c r="H12" s="38">
        <v>33684.33</v>
      </c>
      <c r="I12" s="38">
        <f t="shared" si="1"/>
        <v>-976.4900000000016</v>
      </c>
    </row>
    <row r="13" spans="1:10" x14ac:dyDescent="0.2">
      <c r="A13" s="129" t="s">
        <v>16</v>
      </c>
      <c r="B13" s="130"/>
      <c r="C13" s="131"/>
      <c r="D13" s="36">
        <v>62857.19</v>
      </c>
      <c r="E13" s="36">
        <v>61888.63</v>
      </c>
      <c r="F13" s="37">
        <f t="shared" si="0"/>
        <v>968.56000000000495</v>
      </c>
      <c r="G13" s="38">
        <v>32126.400000000001</v>
      </c>
      <c r="H13" s="38">
        <v>33528.44</v>
      </c>
      <c r="I13" s="38">
        <f t="shared" si="1"/>
        <v>-1402.0400000000009</v>
      </c>
    </row>
    <row r="14" spans="1:10" x14ac:dyDescent="0.2">
      <c r="A14" s="129" t="s">
        <v>17</v>
      </c>
      <c r="B14" s="130"/>
      <c r="C14" s="131"/>
      <c r="D14" s="36"/>
      <c r="E14" s="36"/>
      <c r="F14" s="36"/>
      <c r="G14" s="38"/>
      <c r="H14" s="38"/>
      <c r="I14" s="38"/>
    </row>
    <row r="15" spans="1:10" x14ac:dyDescent="0.2">
      <c r="A15" s="129" t="s">
        <v>18</v>
      </c>
      <c r="B15" s="130"/>
      <c r="C15" s="131"/>
      <c r="D15" s="36"/>
      <c r="E15" s="36"/>
      <c r="F15" s="36"/>
      <c r="G15" s="38"/>
      <c r="H15" s="38"/>
      <c r="I15" s="38"/>
    </row>
    <row r="16" spans="1:10" x14ac:dyDescent="0.2">
      <c r="A16" s="129" t="s">
        <v>19</v>
      </c>
      <c r="B16" s="130"/>
      <c r="C16" s="131"/>
      <c r="D16" s="36"/>
      <c r="E16" s="36"/>
      <c r="F16" s="36"/>
      <c r="G16" s="38"/>
      <c r="H16" s="38"/>
      <c r="I16" s="38"/>
    </row>
    <row r="17" spans="1:9" x14ac:dyDescent="0.2">
      <c r="A17" s="128" t="s">
        <v>2</v>
      </c>
      <c r="B17" s="72"/>
      <c r="C17" s="72"/>
      <c r="D17" s="39">
        <f t="shared" ref="D17:I17" si="2">SUM(D5:D16)</f>
        <v>512790.6</v>
      </c>
      <c r="E17" s="39">
        <f t="shared" si="2"/>
        <v>497189.65</v>
      </c>
      <c r="F17" s="39">
        <f t="shared" si="2"/>
        <v>15600.950000000012</v>
      </c>
      <c r="G17" s="39">
        <f t="shared" si="2"/>
        <v>260936.34</v>
      </c>
      <c r="H17" s="39">
        <f t="shared" si="2"/>
        <v>247800.3</v>
      </c>
      <c r="I17" s="39">
        <f t="shared" si="2"/>
        <v>13136.039999999994</v>
      </c>
    </row>
  </sheetData>
  <mergeCells count="18">
    <mergeCell ref="A5:C5"/>
    <mergeCell ref="A2:J2"/>
    <mergeCell ref="A3:C3"/>
    <mergeCell ref="D3:F3"/>
    <mergeCell ref="G3:I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Лист4</vt:lpstr>
      <vt:lpstr>2024</vt:lpstr>
      <vt:lpstr>работы 2024</vt:lpstr>
      <vt:lpstr>вода 2024</vt:lpstr>
      <vt:lpstr>'2024'!Область_печати</vt:lpstr>
      <vt:lpstr>'вода 2024'!Область_печати</vt:lpstr>
      <vt:lpstr>'работы 2024'!Область_печати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Imango</dc:creator>
  <cp:lastModifiedBy>User</cp:lastModifiedBy>
  <cp:lastPrinted>2021-09-20T06:38:59Z</cp:lastPrinted>
  <dcterms:created xsi:type="dcterms:W3CDTF">2007-02-04T12:22:59Z</dcterms:created>
  <dcterms:modified xsi:type="dcterms:W3CDTF">2024-11-19T10:44:34Z</dcterms:modified>
</cp:coreProperties>
</file>