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40" windowHeight="12570"/>
  </bookViews>
  <sheets>
    <sheet name="2024" sheetId="21" r:id="rId1"/>
    <sheet name="работы 2024" sheetId="22" r:id="rId2"/>
  </sheets>
  <definedNames>
    <definedName name="_xlnm.Print_Area" localSheetId="0">'2024'!$A$3:$R$46</definedName>
    <definedName name="_xlnm.Print_Area" localSheetId="1">'работы 2024'!$A$1:$Q$69</definedName>
  </definedNames>
  <calcPr calcId="145621"/>
</workbook>
</file>

<file path=xl/calcChain.xml><?xml version="1.0" encoding="utf-8"?>
<calcChain xmlns="http://schemas.openxmlformats.org/spreadsheetml/2006/main">
  <c r="N24" i="21" l="1"/>
  <c r="M24" i="21" l="1"/>
  <c r="Q32" i="21" l="1"/>
  <c r="L32" i="21"/>
  <c r="K32" i="21"/>
  <c r="J32" i="21"/>
  <c r="I32" i="21"/>
  <c r="H32" i="21"/>
  <c r="G32" i="21"/>
  <c r="F32" i="21"/>
  <c r="B32" i="21"/>
  <c r="R24" i="21"/>
  <c r="O23" i="21" l="1"/>
  <c r="M23" i="21"/>
  <c r="N23" i="21" l="1"/>
  <c r="R23" i="21" l="1"/>
  <c r="D28" i="21" l="1"/>
  <c r="M22" i="21" l="1"/>
  <c r="N22" i="21" l="1"/>
  <c r="R22" i="21" l="1"/>
  <c r="M21" i="21" l="1"/>
  <c r="N20" i="21"/>
  <c r="N32" i="21" s="1"/>
  <c r="Q12" i="21" l="1"/>
  <c r="R10" i="21"/>
  <c r="O21" i="21"/>
  <c r="R21" i="21" s="1"/>
  <c r="R20" i="21"/>
  <c r="D29" i="21"/>
  <c r="M19" i="21"/>
  <c r="R19" i="21" l="1"/>
  <c r="D19" i="21"/>
  <c r="D32" i="21" s="1"/>
  <c r="P18" i="21" l="1"/>
  <c r="P32" i="21" s="1"/>
  <c r="M18" i="21"/>
  <c r="R18" i="21" l="1"/>
  <c r="O17" i="21"/>
  <c r="M17" i="21"/>
  <c r="R17" i="21" l="1"/>
  <c r="O16" i="21" l="1"/>
  <c r="O32" i="21" s="1"/>
  <c r="M16" i="21" l="1"/>
  <c r="M32" i="21" s="1"/>
  <c r="R12" i="21"/>
  <c r="R9" i="21"/>
  <c r="R16" i="21" l="1"/>
  <c r="R32" i="21" s="1"/>
  <c r="Q33" i="21" l="1"/>
</calcChain>
</file>

<file path=xl/comments1.xml><?xml version="1.0" encoding="utf-8"?>
<comments xmlns="http://schemas.openxmlformats.org/spreadsheetml/2006/main">
  <authors>
    <author>Автор</author>
  </authors>
  <commentList>
    <comment ref="N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640-пленка</t>
        </r>
      </text>
    </comment>
    <comment ref="N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600-ремонт выхода на кровлю 8 под.
503-демонтаж/монтаж дверного замка</t>
        </r>
      </text>
    </comment>
    <comment ref="N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1892-субботник
14224-установка урн
16440-покос</t>
        </r>
      </text>
    </comment>
    <comment ref="N21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>1250-изготовление ключей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6200-спил
 2х абрикос
19465
-работа автовышки</t>
        </r>
      </text>
    </comment>
  </commentList>
</comments>
</file>

<file path=xl/sharedStrings.xml><?xml version="1.0" encoding="utf-8"?>
<sst xmlns="http://schemas.openxmlformats.org/spreadsheetml/2006/main" count="290" uniqueCount="145">
  <si>
    <t>Содержание</t>
  </si>
  <si>
    <t>итого</t>
  </si>
  <si>
    <t>ремонт</t>
  </si>
  <si>
    <t>февраль</t>
  </si>
  <si>
    <t>Месяц</t>
  </si>
  <si>
    <t>ед. изм.</t>
  </si>
  <si>
    <t>кол-во</t>
  </si>
  <si>
    <t>Место провед-я работ</t>
  </si>
  <si>
    <t>ИТОГО</t>
  </si>
  <si>
    <t>тыс.руб.</t>
  </si>
  <si>
    <t>март</t>
  </si>
  <si>
    <t>Медведев А.Г.</t>
  </si>
  <si>
    <t>апрель</t>
  </si>
  <si>
    <t>Ремонт отдельными местами рулонного покрытия с промазкой: битумными составами с заменой 1 слоя</t>
  </si>
  <si>
    <t>май</t>
  </si>
  <si>
    <t>ростелеком</t>
  </si>
  <si>
    <t>июнь</t>
  </si>
  <si>
    <t>вывоз мусора</t>
  </si>
  <si>
    <t>июль</t>
  </si>
  <si>
    <t>август</t>
  </si>
  <si>
    <t>сентябрь</t>
  </si>
  <si>
    <t>октябрь</t>
  </si>
  <si>
    <t>ноябрь</t>
  </si>
  <si>
    <t>декабрь</t>
  </si>
  <si>
    <t>дезинсекция</t>
  </si>
  <si>
    <t>январь</t>
  </si>
  <si>
    <t>долг</t>
  </si>
  <si>
    <t>г/в</t>
  </si>
  <si>
    <t>Ремонт освещения</t>
  </si>
  <si>
    <t>1 врезка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</si>
  <si>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</si>
  <si>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</si>
  <si>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</si>
  <si>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</si>
  <si>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</si>
  <si>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</si>
  <si>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</si>
  <si>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</si>
  <si>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</si>
  <si>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>работы по содержанию помещений, входящих в состав общего имущества, уборка подъездов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</si>
  <si>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</si>
  <si>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</si>
  <si>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</si>
  <si>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</si>
  <si>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</si>
  <si>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</si>
  <si>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</si>
  <si>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</si>
  <si>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</si>
  <si>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</si>
  <si>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</si>
  <si>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</si>
  <si>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</si>
  <si>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</si>
  <si>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</si>
  <si>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</si>
  <si>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</si>
  <si>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</si>
  <si>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ИТОГО:</t>
  </si>
  <si>
    <t>покос</t>
  </si>
  <si>
    <t>1 счетчик (водомер)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</si>
  <si>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</si>
  <si>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</si>
  <si>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</si>
  <si>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</si>
  <si>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</si>
  <si>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</si>
  <si>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</si>
  <si>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Вымпелком</t>
  </si>
  <si>
    <t>Бабенко</t>
  </si>
  <si>
    <t>услуги сторонних организаций, разовые работы</t>
  </si>
  <si>
    <t>кв.88</t>
  </si>
  <si>
    <t>100 сгонов</t>
  </si>
  <si>
    <t>х/в</t>
  </si>
  <si>
    <t>эл-во</t>
  </si>
  <si>
    <t>Смена сгонов у трубопроводов диаметром: до 32 мм</t>
  </si>
  <si>
    <t>Прокладка трубопроводов водоснабжения из напорных полиэтиленовых труб низкого давления среднего типа наружным диаметром: 20 мм</t>
  </si>
  <si>
    <t>Установка вентилей, задвижек, затворов, клапанов обратных, кранов проходных на трубопроводах из стальных труб диаметром: до 20 мм</t>
  </si>
  <si>
    <t>Гидравлическое испытание трубопроводов систем отопления, водопровода и горячего водоснабжения диаметром: до 100 мм</t>
  </si>
  <si>
    <t>Прокладка внутренних трубопроводов канализации из полипропиленовых труб диаметром: 110 мм</t>
  </si>
  <si>
    <t>погрузка и вывоз мусора</t>
  </si>
  <si>
    <t>Установка вентилей, задвижек, затворов, клапанов обратных, кранов проходных на трубопроводах из стальных труб диаметром: до 25 мм</t>
  </si>
  <si>
    <t>Смена сгонов у трубопроводов диаметром: до 20 мм</t>
  </si>
  <si>
    <t>Прокладка трубопроводов водоснабжения из напорных полиэтиленовых труб низкого давления среднего типа наружным диаметром: 25 мм</t>
  </si>
  <si>
    <t>Работы по уборке придомовой территории</t>
  </si>
  <si>
    <t>100 м2 покрытия</t>
  </si>
  <si>
    <t>10 фасонных частей</t>
  </si>
  <si>
    <t>100 м трубопровода</t>
  </si>
  <si>
    <t>общехозяйственные расходы</t>
  </si>
  <si>
    <t>Установка полиэтиленовых фасонных частей: отводов, колен, патрубков, переходов,компенсаторов,ревизий,п/отводов</t>
  </si>
  <si>
    <t>100 м трубопровода с фасонными частями</t>
  </si>
  <si>
    <t>100 шт.</t>
  </si>
  <si>
    <t>Пробивка отверстий в кирпичных стенах для  труб вручную при толщине стен: в 2 кирпича</t>
  </si>
  <si>
    <t>100 отверстий</t>
  </si>
  <si>
    <t>Врезка в действующие внутренние сети трубопроводов отопления и водоснабжения диаметром: 15 мм</t>
  </si>
  <si>
    <t>1 шт.</t>
  </si>
  <si>
    <t>шт.</t>
  </si>
  <si>
    <t>субботник</t>
  </si>
  <si>
    <t>Смена светильников</t>
  </si>
  <si>
    <t>Слив и наполнение водой системы отопления: с осмотром системы</t>
  </si>
  <si>
    <t>1000 м3 объема здания</t>
  </si>
  <si>
    <t>работа автовышки</t>
  </si>
  <si>
    <t>Перечень выполненных работ по сметам за 2024 год по дому Калинина 131/1</t>
  </si>
  <si>
    <t>Информация о доходах и расходах по дому __Калинина 131/1__на 2024год.</t>
  </si>
  <si>
    <t>7 под.отопление</t>
  </si>
  <si>
    <t>Установка вентилей, задвижек, затворов, клапанов обратных, кранов проходных на трубопроводах из стальных труб диаметром: до 50 мм</t>
  </si>
  <si>
    <t>кв.76(врезка на радиатор)</t>
  </si>
  <si>
    <t>Врезка в действующие внутренние сети трубопроводов отопления и водоснабжения диаметром: 20 мм</t>
  </si>
  <si>
    <t>кв.6-9-12-15 (канализация кухня)</t>
  </si>
  <si>
    <t>Смена трубопроводов из полиэтиленовых канализационных труб диаметром: до 50 мм</t>
  </si>
  <si>
    <t>(кв.3-6,подвал стояк канализации)</t>
  </si>
  <si>
    <t>пленка</t>
  </si>
  <si>
    <t>( 6 под.кран на отоплении)</t>
  </si>
  <si>
    <t>(обрыв провода в стене на выключатель 1 п)</t>
  </si>
  <si>
    <t>Установка счетчиков (водомеров) диаметром: до 40 мм</t>
  </si>
  <si>
    <t>кв.14,59,60,74,75,89</t>
  </si>
  <si>
    <t>кв.29,30</t>
  </si>
  <si>
    <t>ремонт выхода на кровлю 8 под.</t>
  </si>
  <si>
    <t>демонтаж/монтаж дверного замка</t>
  </si>
  <si>
    <t>( Выходы на кровлю)</t>
  </si>
  <si>
    <t>Установка коробок в наружных и внутренних дверных проемах: в каменных стенах, площадь проема до 3 м2</t>
  </si>
  <si>
    <t>100 м2 проемов</t>
  </si>
  <si>
    <t>кв.61(ремонт стояков отовления на 4 батареях)</t>
  </si>
  <si>
    <t>узел г/в  общедомовые приборы учёта)</t>
  </si>
  <si>
    <t>Смена счетчиков (водомеров)  диаметром 40 мм</t>
  </si>
  <si>
    <t xml:space="preserve"> Смена водомеров 25 мм</t>
  </si>
  <si>
    <t>установка урн</t>
  </si>
  <si>
    <t>кв.47 (отопление)</t>
  </si>
  <si>
    <t>кв.111(переврезка радиатора)</t>
  </si>
  <si>
    <t>Установка пробок радиатора</t>
  </si>
  <si>
    <t>100 заглушек</t>
  </si>
  <si>
    <t>с 1 июля</t>
  </si>
  <si>
    <t>изготовление ключей</t>
  </si>
  <si>
    <t>спил  2х абрикос</t>
  </si>
  <si>
    <t xml:space="preserve">июль </t>
  </si>
  <si>
    <t>поверка тепловычислителя 2шт</t>
  </si>
  <si>
    <t>замена дверного доводчика 5под.</t>
  </si>
  <si>
    <t>обработка кв. 22 от тараканов</t>
  </si>
  <si>
    <t>дезинсекция кв.22</t>
  </si>
  <si>
    <t>замена дверного доводчика 1под.</t>
  </si>
  <si>
    <t>3 под. Подвал г/в</t>
  </si>
  <si>
    <t>(3 подъезд 1 этаж)</t>
  </si>
  <si>
    <t>тех.обслуживание и ремонт газового оборудования</t>
  </si>
  <si>
    <t>кв.16-19-22-25-28 и подвал(стояк отопл.)</t>
  </si>
  <si>
    <t>диагностика газового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</si>
</sst>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_р_."/>
    <numFmt numFmtId="169" formatCode="0.000"/>
  </numFmts>
  <fonts count="18" x14ac:knownFonts="1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8"/>
      <name val="Arial Cyr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7"/>
      <name val="Arial Cyr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6"/>
      <name val="Arial Cyr"/>
      <charset val="204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69A"/>
        <bgColor indexed="64"/>
      </patternFill>
    </fill>
    <fill>
      <patternFill patternType="solid">
        <fgColor rgb="FFEA977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0" fillId="2" borderId="0" xfId="0" applyFill="1"/>
    <xf numFmtId="2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/>
    <xf numFmtId="2" fontId="4" fillId="0" borderId="1" xfId="0" applyNumberFormat="1" applyFont="1" applyBorder="1"/>
    <xf numFmtId="0" fontId="4" fillId="10" borderId="0" xfId="0" applyFont="1" applyFill="1"/>
    <xf numFmtId="2" fontId="1" fillId="12" borderId="7" xfId="0" applyNumberFormat="1" applyFont="1" applyFill="1" applyBorder="1"/>
    <xf numFmtId="2" fontId="2" fillId="0" borderId="2" xfId="0" applyNumberFormat="1" applyFont="1" applyBorder="1" applyAlignment="1">
      <alignment horizontal="left" vertical="top" textRotation="90" wrapText="1"/>
    </xf>
    <xf numFmtId="2" fontId="1" fillId="0" borderId="8" xfId="0" applyNumberFormat="1" applyFont="1" applyBorder="1" applyAlignment="1">
      <alignment horizontal="center" vertical="top" wrapText="1"/>
    </xf>
    <xf numFmtId="2" fontId="2" fillId="13" borderId="8" xfId="0" applyNumberFormat="1" applyFont="1" applyFill="1" applyBorder="1" applyAlignment="1">
      <alignment horizontal="center" vertical="top" wrapText="1"/>
    </xf>
    <xf numFmtId="4" fontId="2" fillId="12" borderId="1" xfId="0" applyNumberFormat="1" applyFont="1" applyFill="1" applyBorder="1"/>
    <xf numFmtId="2" fontId="2" fillId="15" borderId="4" xfId="0" applyNumberFormat="1" applyFont="1" applyFill="1" applyBorder="1" applyAlignment="1">
      <alignment horizontal="center" vertical="top" wrapText="1"/>
    </xf>
    <xf numFmtId="2" fontId="2" fillId="15" borderId="9" xfId="0" applyNumberFormat="1" applyFont="1" applyFill="1" applyBorder="1" applyAlignment="1">
      <alignment horizontal="center" vertical="top" wrapText="1"/>
    </xf>
    <xf numFmtId="2" fontId="2" fillId="15" borderId="5" xfId="0" applyNumberFormat="1" applyFont="1" applyFill="1" applyBorder="1" applyAlignment="1">
      <alignment horizontal="center" vertical="top" wrapText="1"/>
    </xf>
    <xf numFmtId="165" fontId="2" fillId="15" borderId="1" xfId="0" applyNumberFormat="1" applyFont="1" applyFill="1" applyBorder="1"/>
    <xf numFmtId="165" fontId="2" fillId="15" borderId="8" xfId="0" applyNumberFormat="1" applyFont="1" applyFill="1" applyBorder="1"/>
    <xf numFmtId="165" fontId="2" fillId="13" borderId="1" xfId="0" applyNumberFormat="1" applyFont="1" applyFill="1" applyBorder="1"/>
    <xf numFmtId="4" fontId="2" fillId="15" borderId="1" xfId="0" applyNumberFormat="1" applyFont="1" applyFill="1" applyBorder="1"/>
    <xf numFmtId="165" fontId="2" fillId="0" borderId="0" xfId="0" applyNumberFormat="1" applyFont="1"/>
    <xf numFmtId="165" fontId="6" fillId="0" borderId="0" xfId="0" applyNumberFormat="1" applyFont="1"/>
    <xf numFmtId="165" fontId="2" fillId="8" borderId="1" xfId="0" applyNumberFormat="1" applyFont="1" applyFill="1" applyBorder="1"/>
    <xf numFmtId="0" fontId="2" fillId="3" borderId="1" xfId="0" applyFont="1" applyFill="1" applyBorder="1"/>
    <xf numFmtId="165" fontId="9" fillId="3" borderId="1" xfId="0" applyNumberFormat="1" applyFont="1" applyFill="1" applyBorder="1"/>
    <xf numFmtId="4" fontId="10" fillId="3" borderId="1" xfId="0" applyNumberFormat="1" applyFont="1" applyFill="1" applyBorder="1"/>
    <xf numFmtId="0" fontId="4" fillId="9" borderId="0" xfId="0" applyFont="1" applyFill="1"/>
    <xf numFmtId="0" fontId="4" fillId="4" borderId="0" xfId="0" applyFont="1" applyFill="1"/>
    <xf numFmtId="0" fontId="3" fillId="0" borderId="0" xfId="0" applyFont="1"/>
    <xf numFmtId="2" fontId="2" fillId="0" borderId="8" xfId="0" applyNumberFormat="1" applyFont="1" applyBorder="1" applyAlignment="1">
      <alignment vertical="top" textRotation="90" wrapText="1"/>
    </xf>
    <xf numFmtId="0" fontId="2" fillId="17" borderId="5" xfId="0" applyFont="1" applyFill="1" applyBorder="1" applyAlignment="1">
      <alignment horizontal="center" wrapText="1"/>
    </xf>
    <xf numFmtId="4" fontId="2" fillId="8" borderId="1" xfId="0" applyNumberFormat="1" applyFont="1" applyFill="1" applyBorder="1"/>
    <xf numFmtId="4" fontId="2" fillId="12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2" fillId="12" borderId="7" xfId="0" applyFont="1" applyFill="1" applyBorder="1"/>
    <xf numFmtId="0" fontId="2" fillId="12" borderId="7" xfId="0" applyFont="1" applyFill="1" applyBorder="1" applyAlignment="1">
      <alignment wrapText="1"/>
    </xf>
    <xf numFmtId="2" fontId="2" fillId="15" borderId="3" xfId="0" applyNumberFormat="1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wrapText="1"/>
    </xf>
    <xf numFmtId="17" fontId="2" fillId="16" borderId="1" xfId="0" applyNumberFormat="1" applyFont="1" applyFill="1" applyBorder="1" applyAlignment="1">
      <alignment horizontal="left"/>
    </xf>
    <xf numFmtId="165" fontId="2" fillId="17" borderId="1" xfId="0" applyNumberFormat="1" applyFont="1" applyFill="1" applyBorder="1"/>
    <xf numFmtId="0" fontId="2" fillId="0" borderId="0" xfId="0" applyFont="1"/>
    <xf numFmtId="165" fontId="9" fillId="13" borderId="1" xfId="0" applyNumberFormat="1" applyFont="1" applyFill="1" applyBorder="1"/>
    <xf numFmtId="2" fontId="1" fillId="0" borderId="3" xfId="0" applyNumberFormat="1" applyFont="1" applyBorder="1" applyAlignment="1">
      <alignment vertical="top" wrapText="1"/>
    </xf>
    <xf numFmtId="2" fontId="1" fillId="0" borderId="5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right" vertical="top" wrapText="1"/>
    </xf>
    <xf numFmtId="0" fontId="4" fillId="6" borderId="0" xfId="0" applyFont="1" applyFill="1"/>
    <xf numFmtId="165" fontId="2" fillId="15" borderId="0" xfId="0" applyNumberFormat="1" applyFont="1" applyFill="1"/>
    <xf numFmtId="165" fontId="2" fillId="15" borderId="0" xfId="0" applyNumberFormat="1" applyFont="1" applyFill="1" applyAlignment="1">
      <alignment horizontal="left"/>
    </xf>
    <xf numFmtId="0" fontId="4" fillId="18" borderId="0" xfId="0" applyFont="1" applyFill="1"/>
    <xf numFmtId="0" fontId="4" fillId="19" borderId="0" xfId="0" applyFont="1" applyFill="1"/>
    <xf numFmtId="17" fontId="9" fillId="5" borderId="1" xfId="0" applyNumberFormat="1" applyFont="1" applyFill="1" applyBorder="1" applyAlignment="1">
      <alignment horizontal="left" wrapText="1"/>
    </xf>
    <xf numFmtId="0" fontId="4" fillId="5" borderId="0" xfId="0" applyFont="1" applyFill="1"/>
    <xf numFmtId="0" fontId="12" fillId="0" borderId="1" xfId="0" applyFont="1" applyBorder="1" applyAlignment="1">
      <alignment horizontal="center" vertical="top" wrapText="1"/>
    </xf>
    <xf numFmtId="0" fontId="4" fillId="7" borderId="0" xfId="0" applyFont="1" applyFill="1"/>
    <xf numFmtId="0" fontId="11" fillId="0" borderId="1" xfId="0" applyFont="1" applyBorder="1" applyAlignment="1">
      <alignment horizontal="center" vertical="top" wrapText="1"/>
    </xf>
    <xf numFmtId="0" fontId="4" fillId="15" borderId="0" xfId="0" applyFont="1" applyFill="1"/>
    <xf numFmtId="165" fontId="0" fillId="0" borderId="0" xfId="0" applyNumberFormat="1"/>
    <xf numFmtId="169" fontId="4" fillId="5" borderId="0" xfId="0" applyNumberFormat="1" applyFont="1" applyFill="1"/>
    <xf numFmtId="0" fontId="16" fillId="3" borderId="3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horizontal="center" vertical="top"/>
    </xf>
    <xf numFmtId="2" fontId="2" fillId="3" borderId="5" xfId="0" applyNumberFormat="1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vertical="top" wrapText="1"/>
    </xf>
    <xf numFmtId="2" fontId="1" fillId="3" borderId="5" xfId="0" applyNumberFormat="1" applyFont="1" applyFill="1" applyBorder="1" applyAlignment="1">
      <alignment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0" fontId="4" fillId="0" borderId="0" xfId="0" applyFont="1"/>
    <xf numFmtId="169" fontId="4" fillId="0" borderId="0" xfId="0" applyNumberFormat="1" applyFont="1"/>
    <xf numFmtId="2" fontId="2" fillId="3" borderId="3" xfId="0" applyNumberFormat="1" applyFont="1" applyFill="1" applyBorder="1" applyAlignment="1">
      <alignment horizontal="right" vertical="top" wrapText="1"/>
    </xf>
    <xf numFmtId="2" fontId="2" fillId="3" borderId="4" xfId="0" applyNumberFormat="1" applyFont="1" applyFill="1" applyBorder="1" applyAlignment="1">
      <alignment horizontal="right" vertical="top" wrapText="1"/>
    </xf>
    <xf numFmtId="2" fontId="2" fillId="3" borderId="5" xfId="0" applyNumberFormat="1" applyFont="1" applyFill="1" applyBorder="1" applyAlignment="1">
      <alignment horizontal="right" vertical="top" wrapText="1"/>
    </xf>
    <xf numFmtId="0" fontId="16" fillId="0" borderId="3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2" fontId="1" fillId="0" borderId="12" xfId="0" applyNumberFormat="1" applyFont="1" applyBorder="1" applyAlignment="1">
      <alignment horizontal="left" wrapText="1"/>
    </xf>
    <xf numFmtId="2" fontId="1" fillId="0" borderId="10" xfId="0" applyNumberFormat="1" applyFont="1" applyBorder="1" applyAlignment="1">
      <alignment horizontal="left" wrapText="1"/>
    </xf>
    <xf numFmtId="2" fontId="1" fillId="0" borderId="13" xfId="0" applyNumberFormat="1" applyFont="1" applyBorder="1" applyAlignment="1">
      <alignment horizontal="left" wrapText="1"/>
    </xf>
    <xf numFmtId="2" fontId="1" fillId="0" borderId="11" xfId="0" applyNumberFormat="1" applyFont="1" applyBorder="1" applyAlignment="1">
      <alignment horizontal="left" wrapText="1"/>
    </xf>
    <xf numFmtId="2" fontId="1" fillId="0" borderId="2" xfId="0" applyNumberFormat="1" applyFont="1" applyBorder="1" applyAlignment="1">
      <alignment horizontal="left" textRotation="90" wrapText="1"/>
    </xf>
    <xf numFmtId="2" fontId="1" fillId="0" borderId="6" xfId="0" applyNumberFormat="1" applyFont="1" applyBorder="1" applyAlignment="1">
      <alignment horizontal="left" textRotation="90" wrapText="1"/>
    </xf>
    <xf numFmtId="2" fontId="1" fillId="0" borderId="8" xfId="0" applyNumberFormat="1" applyFont="1" applyBorder="1" applyAlignment="1">
      <alignment horizontal="left" textRotation="90" wrapText="1"/>
    </xf>
    <xf numFmtId="2" fontId="6" fillId="0" borderId="2" xfId="0" applyNumberFormat="1" applyFont="1" applyBorder="1" applyAlignment="1">
      <alignment horizontal="center" wrapText="1"/>
    </xf>
    <xf numFmtId="2" fontId="6" fillId="0" borderId="6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left" vertical="top" textRotation="90" wrapText="1"/>
    </xf>
    <xf numFmtId="2" fontId="2" fillId="0" borderId="8" xfId="0" applyNumberFormat="1" applyFont="1" applyBorder="1" applyAlignment="1">
      <alignment horizontal="left" vertical="top" textRotation="90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2" fillId="15" borderId="4" xfId="0" applyNumberFormat="1" applyFont="1" applyFill="1" applyBorder="1" applyAlignment="1">
      <alignment horizontal="center" vertical="top" wrapText="1"/>
    </xf>
    <xf numFmtId="2" fontId="2" fillId="15" borderId="5" xfId="0" applyNumberFormat="1" applyFont="1" applyFill="1" applyBorder="1" applyAlignment="1">
      <alignment horizontal="center" vertical="top" wrapText="1"/>
    </xf>
    <xf numFmtId="2" fontId="8" fillId="2" borderId="9" xfId="0" applyNumberFormat="1" applyFont="1" applyFill="1" applyBorder="1" applyAlignment="1">
      <alignment horizontal="center"/>
    </xf>
    <xf numFmtId="2" fontId="7" fillId="0" borderId="3" xfId="0" applyNumberFormat="1" applyFont="1" applyBorder="1" applyAlignment="1">
      <alignment horizontal="left" wrapText="1"/>
    </xf>
    <xf numFmtId="2" fontId="7" fillId="0" borderId="4" xfId="0" applyNumberFormat="1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wrapText="1"/>
    </xf>
    <xf numFmtId="0" fontId="2" fillId="12" borderId="4" xfId="0" applyFont="1" applyFill="1" applyBorder="1" applyAlignment="1">
      <alignment horizontal="center" wrapText="1"/>
    </xf>
    <xf numFmtId="0" fontId="2" fillId="12" borderId="5" xfId="0" applyFont="1" applyFill="1" applyBorder="1" applyAlignment="1">
      <alignment horizontal="center" wrapText="1"/>
    </xf>
    <xf numFmtId="165" fontId="9" fillId="3" borderId="3" xfId="0" applyNumberFormat="1" applyFont="1" applyFill="1" applyBorder="1" applyAlignment="1">
      <alignment horizontal="center"/>
    </xf>
    <xf numFmtId="165" fontId="9" fillId="3" borderId="5" xfId="0" applyNumberFormat="1" applyFont="1" applyFill="1" applyBorder="1" applyAlignment="1">
      <alignment horizontal="center"/>
    </xf>
    <xf numFmtId="165" fontId="2" fillId="11" borderId="3" xfId="0" applyNumberFormat="1" applyFont="1" applyFill="1" applyBorder="1" applyAlignment="1">
      <alignment horizontal="center"/>
    </xf>
    <xf numFmtId="165" fontId="2" fillId="11" borderId="5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 wrapText="1"/>
    </xf>
    <xf numFmtId="0" fontId="2" fillId="13" borderId="4" xfId="0" applyFont="1" applyFill="1" applyBorder="1" applyAlignment="1">
      <alignment horizontal="center" wrapText="1"/>
    </xf>
    <xf numFmtId="0" fontId="2" fillId="13" borderId="5" xfId="0" applyFont="1" applyFill="1" applyBorder="1" applyAlignment="1">
      <alignment horizontal="center" wrapText="1"/>
    </xf>
    <xf numFmtId="165" fontId="6" fillId="0" borderId="14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12" borderId="4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 wrapText="1"/>
    </xf>
    <xf numFmtId="2" fontId="2" fillId="15" borderId="3" xfId="0" applyNumberFormat="1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wrapText="1"/>
    </xf>
    <xf numFmtId="0" fontId="13" fillId="11" borderId="5" xfId="0" applyFont="1" applyFill="1" applyBorder="1"/>
    <xf numFmtId="0" fontId="13" fillId="0" borderId="9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  <color rgb="FFFF99FF"/>
      <color rgb="FFCC99FF"/>
      <color rgb="FFCC66FF"/>
      <color rgb="FFCC00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3:R52"/>
  <sheetViews>
    <sheetView tabSelected="1" topLeftCell="A13" zoomScaleNormal="100" workbookViewId="0">
      <selection activeCell="H41" sqref="H41"/>
    </sheetView>
  </sheetViews>
  <sheetFormatPr defaultRowHeight="15" x14ac:dyDescent="0.25"/>
  <cols>
    <col min="4" max="4" width="9.85546875" customWidth="1"/>
    <col min="15" max="15" width="10" customWidth="1"/>
    <col min="16" max="16" width="9.85546875" customWidth="1"/>
  </cols>
  <sheetData>
    <row r="3" spans="1:18" ht="15.75" x14ac:dyDescent="0.25">
      <c r="A3" s="82" t="s">
        <v>103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8" ht="14.45" x14ac:dyDescent="0.3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1:18" x14ac:dyDescent="0.25">
      <c r="A5" s="126"/>
      <c r="B5" s="127"/>
      <c r="C5" s="127"/>
      <c r="D5" s="127"/>
      <c r="E5" s="128"/>
      <c r="F5" s="129" t="s">
        <v>30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1"/>
      <c r="R5" s="33"/>
    </row>
    <row r="6" spans="1:18" x14ac:dyDescent="0.25">
      <c r="A6" s="34"/>
      <c r="B6" s="74" t="s">
        <v>31</v>
      </c>
      <c r="C6" s="75"/>
      <c r="D6" s="75"/>
      <c r="E6" s="76"/>
      <c r="F6" s="132" t="s">
        <v>0</v>
      </c>
      <c r="G6" s="133"/>
      <c r="H6" s="133"/>
      <c r="I6" s="133"/>
      <c r="J6" s="133"/>
      <c r="K6" s="133"/>
      <c r="L6" s="133"/>
      <c r="M6" s="133"/>
      <c r="N6" s="133"/>
      <c r="O6" s="83" t="s">
        <v>32</v>
      </c>
      <c r="P6" s="84"/>
      <c r="Q6" s="87" t="s">
        <v>33</v>
      </c>
      <c r="R6" s="90" t="s">
        <v>8</v>
      </c>
    </row>
    <row r="7" spans="1:18" x14ac:dyDescent="0.25">
      <c r="A7" s="35"/>
      <c r="B7" s="80" t="s">
        <v>34</v>
      </c>
      <c r="C7" s="80" t="s">
        <v>2</v>
      </c>
      <c r="D7" s="80" t="s">
        <v>65</v>
      </c>
      <c r="E7" s="134" t="s">
        <v>1</v>
      </c>
      <c r="F7" s="93" t="s">
        <v>35</v>
      </c>
      <c r="G7" s="93" t="s">
        <v>84</v>
      </c>
      <c r="H7" s="93" t="s">
        <v>36</v>
      </c>
      <c r="I7" s="93" t="s">
        <v>37</v>
      </c>
      <c r="J7" s="93" t="s">
        <v>38</v>
      </c>
      <c r="K7" s="93" t="s">
        <v>39</v>
      </c>
      <c r="L7" s="93" t="s">
        <v>88</v>
      </c>
      <c r="M7" s="95" t="s">
        <v>40</v>
      </c>
      <c r="N7" s="97"/>
      <c r="O7" s="85"/>
      <c r="P7" s="86"/>
      <c r="Q7" s="88"/>
      <c r="R7" s="91"/>
    </row>
    <row r="8" spans="1:18" ht="129.75" x14ac:dyDescent="0.25">
      <c r="A8" s="8"/>
      <c r="B8" s="81"/>
      <c r="C8" s="81"/>
      <c r="D8" s="81"/>
      <c r="E8" s="135"/>
      <c r="F8" s="94"/>
      <c r="G8" s="94"/>
      <c r="H8" s="94"/>
      <c r="I8" s="94"/>
      <c r="J8" s="94"/>
      <c r="K8" s="94"/>
      <c r="L8" s="94"/>
      <c r="M8" s="29" t="s">
        <v>66</v>
      </c>
      <c r="N8" s="29" t="s">
        <v>70</v>
      </c>
      <c r="O8" s="9" t="s">
        <v>41</v>
      </c>
      <c r="P8" s="9" t="s">
        <v>42</v>
      </c>
      <c r="Q8" s="89"/>
      <c r="R8" s="92"/>
    </row>
    <row r="9" spans="1:18" x14ac:dyDescent="0.25">
      <c r="A9" s="70" t="s">
        <v>67</v>
      </c>
      <c r="B9" s="71"/>
      <c r="C9" s="71"/>
      <c r="D9" s="72"/>
      <c r="E9" s="73">
        <v>20</v>
      </c>
      <c r="F9" s="44">
        <v>1.5</v>
      </c>
      <c r="G9" s="44">
        <v>1.67</v>
      </c>
      <c r="H9" s="44">
        <v>1.7</v>
      </c>
      <c r="I9" s="44">
        <v>0.31</v>
      </c>
      <c r="J9" s="44">
        <v>3.35</v>
      </c>
      <c r="K9" s="44">
        <v>1.63</v>
      </c>
      <c r="L9" s="44">
        <v>3.6</v>
      </c>
      <c r="M9" s="44">
        <v>0</v>
      </c>
      <c r="N9" s="44">
        <v>0.44</v>
      </c>
      <c r="O9" s="42">
        <v>2</v>
      </c>
      <c r="P9" s="43">
        <v>2.2999999999999998</v>
      </c>
      <c r="Q9" s="10">
        <v>1.5</v>
      </c>
      <c r="R9" s="10">
        <f>SUM(F9:Q9)</f>
        <v>20</v>
      </c>
    </row>
    <row r="10" spans="1:18" x14ac:dyDescent="0.25">
      <c r="A10" s="58" t="s">
        <v>131</v>
      </c>
      <c r="B10" s="59"/>
      <c r="C10" s="59"/>
      <c r="D10" s="60"/>
      <c r="E10" s="61">
        <v>23</v>
      </c>
      <c r="F10" s="67">
        <v>1.5</v>
      </c>
      <c r="G10" s="68">
        <v>1.75</v>
      </c>
      <c r="H10" s="68">
        <v>1.7</v>
      </c>
      <c r="I10" s="68">
        <v>0.31</v>
      </c>
      <c r="J10" s="68">
        <v>3.44</v>
      </c>
      <c r="K10" s="68">
        <v>1.7</v>
      </c>
      <c r="L10" s="68">
        <v>3.6</v>
      </c>
      <c r="M10" s="68">
        <v>0</v>
      </c>
      <c r="N10" s="69">
        <v>0.5</v>
      </c>
      <c r="O10" s="62">
        <v>3.5</v>
      </c>
      <c r="P10" s="63">
        <v>3.5</v>
      </c>
      <c r="Q10" s="64">
        <v>1.5</v>
      </c>
      <c r="R10" s="64">
        <f>SUM(F10:Q10)</f>
        <v>23</v>
      </c>
    </row>
    <row r="11" spans="1:18" ht="22.5" x14ac:dyDescent="0.25">
      <c r="A11" s="117" t="s">
        <v>43</v>
      </c>
      <c r="B11" s="118"/>
      <c r="C11" s="118"/>
      <c r="D11" s="119"/>
      <c r="E11" s="32">
        <v>6598.1</v>
      </c>
      <c r="F11" s="95" t="s">
        <v>44</v>
      </c>
      <c r="G11" s="96"/>
      <c r="H11" s="96"/>
      <c r="I11" s="96"/>
      <c r="J11" s="96"/>
      <c r="K11" s="96"/>
      <c r="L11" s="96"/>
      <c r="M11" s="96"/>
      <c r="N11" s="97"/>
      <c r="O11" s="98" t="s">
        <v>45</v>
      </c>
      <c r="P11" s="99"/>
      <c r="Q11" s="10" t="s">
        <v>46</v>
      </c>
      <c r="R11" s="10"/>
    </row>
    <row r="12" spans="1:18" x14ac:dyDescent="0.25">
      <c r="A12" s="112" t="s">
        <v>47</v>
      </c>
      <c r="B12" s="113"/>
      <c r="C12" s="113"/>
      <c r="D12" s="113"/>
      <c r="E12" s="114"/>
      <c r="F12" s="11">
        <v>9897.1500000000015</v>
      </c>
      <c r="G12" s="11">
        <v>11018.826999999999</v>
      </c>
      <c r="H12" s="11">
        <v>11216.77</v>
      </c>
      <c r="I12" s="11">
        <v>2045.4110000000001</v>
      </c>
      <c r="J12" s="11">
        <v>14053.953</v>
      </c>
      <c r="K12" s="11">
        <v>10754.903</v>
      </c>
      <c r="L12" s="11">
        <v>23753.160000000003</v>
      </c>
      <c r="M12" s="11">
        <v>0</v>
      </c>
      <c r="N12" s="11">
        <v>2903.1640000000002</v>
      </c>
      <c r="O12" s="11">
        <v>13196.2</v>
      </c>
      <c r="P12" s="11">
        <v>13196.2</v>
      </c>
      <c r="Q12" s="11">
        <f>Q9*E11</f>
        <v>9897.1500000000015</v>
      </c>
      <c r="R12" s="11">
        <f>F12+G12+H12+I12+J12+K12+L12+M12+N12+O12+P12+Q12</f>
        <v>121932.88800000001</v>
      </c>
    </row>
    <row r="13" spans="1:18" x14ac:dyDescent="0.25">
      <c r="A13" s="120" t="s">
        <v>48</v>
      </c>
      <c r="B13" s="120"/>
      <c r="C13" s="120"/>
      <c r="D13" s="120"/>
      <c r="E13" s="121"/>
      <c r="F13" s="122" t="s">
        <v>49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1"/>
    </row>
    <row r="14" spans="1:18" x14ac:dyDescent="0.25">
      <c r="A14" s="106" t="s">
        <v>50</v>
      </c>
      <c r="B14" s="106"/>
      <c r="C14" s="106"/>
      <c r="D14" s="107"/>
      <c r="E14" s="12">
        <v>-55324.13</v>
      </c>
      <c r="F14" s="36"/>
      <c r="G14" s="13"/>
      <c r="H14" s="14"/>
      <c r="I14" s="13"/>
      <c r="J14" s="13"/>
      <c r="K14" s="13"/>
      <c r="L14" s="13"/>
      <c r="M14" s="13"/>
      <c r="N14" s="13"/>
      <c r="O14" s="13"/>
      <c r="P14" s="13"/>
      <c r="Q14" s="13"/>
      <c r="R14" s="15"/>
    </row>
    <row r="15" spans="1:18" x14ac:dyDescent="0.25">
      <c r="A15" s="37"/>
      <c r="B15" s="123" t="s">
        <v>64</v>
      </c>
      <c r="C15" s="123"/>
      <c r="D15" s="30" t="s">
        <v>48</v>
      </c>
      <c r="E15" s="31" t="s">
        <v>26</v>
      </c>
      <c r="F15" s="36"/>
      <c r="G15" s="13"/>
      <c r="H15" s="14"/>
      <c r="I15" s="13"/>
      <c r="J15" s="13"/>
      <c r="K15" s="13"/>
      <c r="L15" s="13"/>
      <c r="M15" s="13"/>
      <c r="N15" s="13"/>
      <c r="O15" s="13"/>
      <c r="P15" s="13"/>
      <c r="Q15" s="13"/>
      <c r="R15" s="15"/>
    </row>
    <row r="16" spans="1:18" x14ac:dyDescent="0.25">
      <c r="A16" s="38" t="s">
        <v>51</v>
      </c>
      <c r="B16" s="110">
        <v>146651.35</v>
      </c>
      <c r="C16" s="124"/>
      <c r="D16" s="39">
        <v>147023.87</v>
      </c>
      <c r="E16" s="22"/>
      <c r="F16" s="16">
        <v>9897.1500000000015</v>
      </c>
      <c r="G16" s="16">
        <v>11115.056</v>
      </c>
      <c r="H16" s="17">
        <v>11216.77</v>
      </c>
      <c r="I16" s="16">
        <v>4400</v>
      </c>
      <c r="J16" s="16">
        <v>22103.635000000002</v>
      </c>
      <c r="K16" s="16">
        <v>10779.977999999999</v>
      </c>
      <c r="L16" s="16">
        <v>23753.160000000003</v>
      </c>
      <c r="M16" s="16">
        <f>10120.01+3448.84</f>
        <v>13568.85</v>
      </c>
      <c r="N16" s="16">
        <v>0</v>
      </c>
      <c r="O16" s="18">
        <f>6815+1217+10000+10587</f>
        <v>28619</v>
      </c>
      <c r="P16" s="18">
        <v>0</v>
      </c>
      <c r="Q16" s="16">
        <v>9897.1500000000015</v>
      </c>
      <c r="R16" s="19">
        <f t="shared" ref="R16:R24" si="0">SUM(F16:Q16)</f>
        <v>145350.74900000001</v>
      </c>
    </row>
    <row r="17" spans="1:18" x14ac:dyDescent="0.25">
      <c r="A17" s="38" t="s">
        <v>52</v>
      </c>
      <c r="B17" s="110">
        <v>145542.9</v>
      </c>
      <c r="C17" s="111"/>
      <c r="D17" s="39">
        <v>126469.1</v>
      </c>
      <c r="E17" s="22"/>
      <c r="F17" s="16">
        <v>9897.1500000000015</v>
      </c>
      <c r="G17" s="16">
        <v>11559.658240000002</v>
      </c>
      <c r="H17" s="17">
        <v>11216.77</v>
      </c>
      <c r="I17" s="16">
        <v>4400</v>
      </c>
      <c r="J17" s="16">
        <v>22665.621520000001</v>
      </c>
      <c r="K17" s="16">
        <v>11211.177120000002</v>
      </c>
      <c r="L17" s="16">
        <v>23753.160000000003</v>
      </c>
      <c r="M17" s="16">
        <f>3414.58+17840.43</f>
        <v>21255.010000000002</v>
      </c>
      <c r="N17" s="16">
        <v>640</v>
      </c>
      <c r="O17" s="18">
        <f>2728+587</f>
        <v>3315</v>
      </c>
      <c r="P17" s="18">
        <v>0</v>
      </c>
      <c r="Q17" s="16">
        <v>9897.1500000000015</v>
      </c>
      <c r="R17" s="19">
        <f t="shared" si="0"/>
        <v>129810.69688</v>
      </c>
    </row>
    <row r="18" spans="1:18" x14ac:dyDescent="0.25">
      <c r="A18" s="38" t="s">
        <v>10</v>
      </c>
      <c r="B18" s="110">
        <v>153229.15</v>
      </c>
      <c r="C18" s="111"/>
      <c r="D18" s="39">
        <v>143027.82999999999</v>
      </c>
      <c r="E18" s="22"/>
      <c r="F18" s="16">
        <v>9897.1500000000015</v>
      </c>
      <c r="G18" s="16">
        <v>11559.658240000002</v>
      </c>
      <c r="H18" s="17">
        <v>11216.77</v>
      </c>
      <c r="I18" s="16">
        <v>4400</v>
      </c>
      <c r="J18" s="16">
        <v>22665.621520000001</v>
      </c>
      <c r="K18" s="16">
        <v>11211.177120000002</v>
      </c>
      <c r="L18" s="16">
        <v>23753.160000000003</v>
      </c>
      <c r="M18" s="16">
        <f>19822.7+3129.08</f>
        <v>22951.78</v>
      </c>
      <c r="N18" s="16">
        <v>0</v>
      </c>
      <c r="O18" s="18">
        <v>11131</v>
      </c>
      <c r="P18" s="18">
        <f>153604+43002</f>
        <v>196606</v>
      </c>
      <c r="Q18" s="16">
        <v>9897.15</v>
      </c>
      <c r="R18" s="19">
        <f t="shared" si="0"/>
        <v>335289.46688000002</v>
      </c>
    </row>
    <row r="19" spans="1:18" x14ac:dyDescent="0.25">
      <c r="A19" s="38" t="s">
        <v>53</v>
      </c>
      <c r="B19" s="110">
        <v>154925.57</v>
      </c>
      <c r="C19" s="111"/>
      <c r="D19" s="39">
        <f>131516.92+400</f>
        <v>131916.92000000001</v>
      </c>
      <c r="E19" s="22"/>
      <c r="F19" s="16">
        <v>9897.1500000000015</v>
      </c>
      <c r="G19" s="16">
        <v>11559.658240000002</v>
      </c>
      <c r="H19" s="17">
        <v>11216.77</v>
      </c>
      <c r="I19" s="16">
        <v>4400</v>
      </c>
      <c r="J19" s="16">
        <v>22665.621520000001</v>
      </c>
      <c r="K19" s="16">
        <v>11211.177120000002</v>
      </c>
      <c r="L19" s="16">
        <v>23753.160000000003</v>
      </c>
      <c r="M19" s="16">
        <f>1669.28+867.92</f>
        <v>2537.1999999999998</v>
      </c>
      <c r="N19" s="16">
        <v>1103</v>
      </c>
      <c r="O19" s="18">
        <v>3761</v>
      </c>
      <c r="P19" s="18">
        <v>4696</v>
      </c>
      <c r="Q19" s="16">
        <v>9897.15</v>
      </c>
      <c r="R19" s="19">
        <f t="shared" si="0"/>
        <v>116697.88688000001</v>
      </c>
    </row>
    <row r="20" spans="1:18" x14ac:dyDescent="0.25">
      <c r="A20" s="38" t="s">
        <v>14</v>
      </c>
      <c r="B20" s="110">
        <v>134511.26</v>
      </c>
      <c r="C20" s="111"/>
      <c r="D20" s="39">
        <v>150685.6</v>
      </c>
      <c r="E20" s="22"/>
      <c r="F20" s="16">
        <v>9897.1500000000015</v>
      </c>
      <c r="G20" s="16">
        <v>11559.658240000002</v>
      </c>
      <c r="H20" s="17">
        <v>11216.77</v>
      </c>
      <c r="I20" s="16">
        <v>0</v>
      </c>
      <c r="J20" s="16">
        <v>22665.621520000001</v>
      </c>
      <c r="K20" s="16">
        <v>11211.177120000002</v>
      </c>
      <c r="L20" s="16">
        <v>23753.160000000003</v>
      </c>
      <c r="M20" s="16">
        <v>5744.26</v>
      </c>
      <c r="N20" s="16">
        <f>16116+16440</f>
        <v>32556</v>
      </c>
      <c r="O20" s="41">
        <v>18066</v>
      </c>
      <c r="P20" s="18">
        <v>24577</v>
      </c>
      <c r="Q20" s="16">
        <v>9897.15</v>
      </c>
      <c r="R20" s="19">
        <f t="shared" si="0"/>
        <v>181143.94688</v>
      </c>
    </row>
    <row r="21" spans="1:18" x14ac:dyDescent="0.25">
      <c r="A21" s="38" t="s">
        <v>16</v>
      </c>
      <c r="B21" s="110">
        <v>137718.19</v>
      </c>
      <c r="C21" s="111"/>
      <c r="D21" s="39">
        <v>140326.53</v>
      </c>
      <c r="E21" s="22"/>
      <c r="F21" s="16">
        <v>9897.1500000000015</v>
      </c>
      <c r="G21" s="16">
        <v>11559.658240000002</v>
      </c>
      <c r="H21" s="17">
        <v>11216.77</v>
      </c>
      <c r="I21" s="16">
        <v>0</v>
      </c>
      <c r="J21" s="16">
        <v>22665.621520000001</v>
      </c>
      <c r="K21" s="16">
        <v>11211.177120000002</v>
      </c>
      <c r="L21" s="16">
        <v>23753.160000000003</v>
      </c>
      <c r="M21" s="16">
        <f>3129.9+3083.4</f>
        <v>6213.3</v>
      </c>
      <c r="N21" s="16">
        <v>26915</v>
      </c>
      <c r="O21" s="18">
        <f>4305+5402</f>
        <v>9707</v>
      </c>
      <c r="P21" s="18">
        <v>0</v>
      </c>
      <c r="Q21" s="16">
        <v>9897.15</v>
      </c>
      <c r="R21" s="19">
        <f t="shared" si="0"/>
        <v>143035.98688000001</v>
      </c>
    </row>
    <row r="22" spans="1:18" x14ac:dyDescent="0.25">
      <c r="A22" s="38" t="s">
        <v>18</v>
      </c>
      <c r="B22" s="110">
        <v>158010.81</v>
      </c>
      <c r="C22" s="111"/>
      <c r="D22" s="39">
        <v>137173.84</v>
      </c>
      <c r="E22" s="22"/>
      <c r="F22" s="16">
        <v>9897.1500000000015</v>
      </c>
      <c r="G22" s="16">
        <v>11559.658240000002</v>
      </c>
      <c r="H22" s="17">
        <v>11216.77</v>
      </c>
      <c r="I22" s="16">
        <v>0</v>
      </c>
      <c r="J22" s="16">
        <v>22665.621520000001</v>
      </c>
      <c r="K22" s="16">
        <v>11211.177120000002</v>
      </c>
      <c r="L22" s="16">
        <v>23753.160000000003</v>
      </c>
      <c r="M22" s="16">
        <f>6474.54+7047.26</f>
        <v>13521.8</v>
      </c>
      <c r="N22" s="16">
        <f>25500+25500+4000+3760.28+9882</f>
        <v>68642.28</v>
      </c>
      <c r="O22" s="18">
        <v>33382</v>
      </c>
      <c r="P22" s="18">
        <v>0</v>
      </c>
      <c r="Q22" s="16">
        <v>9897.15</v>
      </c>
      <c r="R22" s="19">
        <f t="shared" si="0"/>
        <v>215746.76688000001</v>
      </c>
    </row>
    <row r="23" spans="1:18" x14ac:dyDescent="0.25">
      <c r="A23" s="38" t="s">
        <v>19</v>
      </c>
      <c r="B23" s="110">
        <v>165319.59</v>
      </c>
      <c r="C23" s="111"/>
      <c r="D23" s="39">
        <v>145537.37</v>
      </c>
      <c r="E23" s="22"/>
      <c r="F23" s="16">
        <v>9897.1500000000015</v>
      </c>
      <c r="G23" s="16">
        <v>11559.658240000002</v>
      </c>
      <c r="H23" s="17">
        <v>11216.77</v>
      </c>
      <c r="I23" s="16">
        <v>0</v>
      </c>
      <c r="J23" s="16">
        <v>28881.682000000004</v>
      </c>
      <c r="K23" s="16">
        <v>11211.177120000002</v>
      </c>
      <c r="L23" s="16">
        <v>23753.160000000003</v>
      </c>
      <c r="M23" s="16">
        <f>10716.48+2637.28</f>
        <v>13353.76</v>
      </c>
      <c r="N23" s="16">
        <f>39552.12+4500</f>
        <v>44052.12</v>
      </c>
      <c r="O23" s="18">
        <f>17696+1511</f>
        <v>19207</v>
      </c>
      <c r="P23" s="18">
        <v>0</v>
      </c>
      <c r="Q23" s="16">
        <v>9897.15</v>
      </c>
      <c r="R23" s="19">
        <f t="shared" si="0"/>
        <v>183029.62736000001</v>
      </c>
    </row>
    <row r="24" spans="1:18" x14ac:dyDescent="0.25">
      <c r="A24" s="38" t="s">
        <v>54</v>
      </c>
      <c r="B24" s="110">
        <v>165151.91</v>
      </c>
      <c r="C24" s="111"/>
      <c r="D24" s="39">
        <v>151722.19</v>
      </c>
      <c r="E24" s="22"/>
      <c r="F24" s="16">
        <v>9897.1500000000015</v>
      </c>
      <c r="G24" s="16">
        <v>11559.658240000002</v>
      </c>
      <c r="H24" s="17">
        <v>11216.77</v>
      </c>
      <c r="I24" s="16">
        <v>0</v>
      </c>
      <c r="J24" s="16">
        <v>28881.682000000004</v>
      </c>
      <c r="K24" s="16">
        <v>11211.177120000002</v>
      </c>
      <c r="L24" s="16">
        <v>23753.160000000003</v>
      </c>
      <c r="M24" s="16">
        <f>10716.48+3887.5</f>
        <v>14603.98</v>
      </c>
      <c r="N24" s="16">
        <f>8920.15+19200</f>
        <v>28120.15</v>
      </c>
      <c r="O24" s="18">
        <v>128212</v>
      </c>
      <c r="P24" s="18">
        <v>0</v>
      </c>
      <c r="Q24" s="16">
        <v>9897.15</v>
      </c>
      <c r="R24" s="19">
        <f t="shared" si="0"/>
        <v>277352.87736000004</v>
      </c>
    </row>
    <row r="25" spans="1:18" x14ac:dyDescent="0.25">
      <c r="A25" s="38" t="s">
        <v>55</v>
      </c>
      <c r="B25" s="110"/>
      <c r="C25" s="111"/>
      <c r="D25" s="39"/>
      <c r="E25" s="22"/>
      <c r="F25" s="16"/>
      <c r="G25" s="16"/>
      <c r="H25" s="17"/>
      <c r="I25" s="16"/>
      <c r="J25" s="16"/>
      <c r="K25" s="16"/>
      <c r="L25" s="16"/>
      <c r="M25" s="16"/>
      <c r="N25" s="16"/>
      <c r="O25" s="18"/>
      <c r="P25" s="18"/>
      <c r="Q25" s="16"/>
      <c r="R25" s="19"/>
    </row>
    <row r="26" spans="1:18" x14ac:dyDescent="0.25">
      <c r="A26" s="38" t="s">
        <v>56</v>
      </c>
      <c r="B26" s="110"/>
      <c r="C26" s="111"/>
      <c r="D26" s="39"/>
      <c r="E26" s="22"/>
      <c r="F26" s="16"/>
      <c r="G26" s="16"/>
      <c r="H26" s="17"/>
      <c r="I26" s="16"/>
      <c r="J26" s="16"/>
      <c r="K26" s="16"/>
      <c r="L26" s="16"/>
      <c r="M26" s="16"/>
      <c r="N26" s="16"/>
      <c r="O26" s="18"/>
      <c r="P26" s="18"/>
      <c r="Q26" s="16"/>
      <c r="R26" s="19"/>
    </row>
    <row r="27" spans="1:18" x14ac:dyDescent="0.25">
      <c r="A27" s="38" t="s">
        <v>57</v>
      </c>
      <c r="B27" s="110"/>
      <c r="C27" s="111"/>
      <c r="D27" s="39"/>
      <c r="E27" s="22"/>
      <c r="F27" s="16"/>
      <c r="G27" s="16"/>
      <c r="H27" s="17"/>
      <c r="I27" s="16"/>
      <c r="J27" s="16"/>
      <c r="K27" s="16"/>
      <c r="L27" s="16"/>
      <c r="M27" s="16"/>
      <c r="N27" s="16"/>
      <c r="O27" s="18"/>
      <c r="P27" s="18"/>
      <c r="Q27" s="16"/>
      <c r="R27" s="19"/>
    </row>
    <row r="28" spans="1:18" x14ac:dyDescent="0.25">
      <c r="A28" s="50" t="s">
        <v>68</v>
      </c>
      <c r="B28" s="110">
        <v>0</v>
      </c>
      <c r="C28" s="111"/>
      <c r="D28" s="39">
        <f>513.9+1113.9</f>
        <v>1627.8000000000002</v>
      </c>
      <c r="E28" s="22"/>
      <c r="F28" s="16"/>
      <c r="G28" s="16"/>
      <c r="H28" s="17"/>
      <c r="I28" s="16"/>
      <c r="J28" s="16"/>
      <c r="K28" s="16"/>
      <c r="L28" s="16"/>
      <c r="M28" s="16"/>
      <c r="N28" s="16"/>
      <c r="O28" s="18"/>
      <c r="P28" s="18"/>
      <c r="Q28" s="16"/>
      <c r="R28" s="19"/>
    </row>
    <row r="29" spans="1:18" x14ac:dyDescent="0.25">
      <c r="A29" s="50" t="s">
        <v>15</v>
      </c>
      <c r="B29" s="110">
        <v>0</v>
      </c>
      <c r="C29" s="111"/>
      <c r="D29" s="39">
        <f>1800+1800</f>
        <v>3600</v>
      </c>
      <c r="E29" s="22"/>
      <c r="F29" s="16"/>
      <c r="G29" s="16"/>
      <c r="H29" s="16"/>
      <c r="I29" s="16"/>
      <c r="J29" s="16"/>
      <c r="K29" s="16"/>
      <c r="L29" s="16"/>
      <c r="M29" s="16"/>
      <c r="N29" s="16"/>
      <c r="O29" s="18"/>
      <c r="P29" s="18"/>
      <c r="Q29" s="16"/>
      <c r="R29" s="19"/>
    </row>
    <row r="30" spans="1:18" x14ac:dyDescent="0.25">
      <c r="A30" s="50" t="s">
        <v>69</v>
      </c>
      <c r="B30" s="110">
        <v>0</v>
      </c>
      <c r="C30" s="111"/>
      <c r="D30" s="39">
        <v>0</v>
      </c>
      <c r="E30" s="22"/>
      <c r="F30" s="16"/>
      <c r="G30" s="16"/>
      <c r="H30" s="16"/>
      <c r="I30" s="16"/>
      <c r="J30" s="16"/>
      <c r="K30" s="16"/>
      <c r="L30" s="16"/>
      <c r="M30" s="16"/>
      <c r="N30" s="16"/>
      <c r="O30" s="18"/>
      <c r="P30" s="18"/>
      <c r="Q30" s="16"/>
      <c r="R30" s="19"/>
    </row>
    <row r="31" spans="1:18" ht="20.25" x14ac:dyDescent="0.25">
      <c r="A31" s="50" t="s">
        <v>11</v>
      </c>
      <c r="B31" s="110">
        <v>0</v>
      </c>
      <c r="C31" s="111"/>
      <c r="D31" s="39">
        <v>0</v>
      </c>
      <c r="E31" s="22"/>
      <c r="F31" s="16"/>
      <c r="G31" s="16"/>
      <c r="H31" s="16"/>
      <c r="I31" s="16"/>
      <c r="J31" s="16"/>
      <c r="K31" s="16"/>
      <c r="L31" s="16"/>
      <c r="M31" s="16"/>
      <c r="N31" s="16"/>
      <c r="O31" s="18"/>
      <c r="P31" s="18"/>
      <c r="Q31" s="16"/>
      <c r="R31" s="19"/>
    </row>
    <row r="32" spans="1:18" x14ac:dyDescent="0.25">
      <c r="A32" s="23" t="s">
        <v>1</v>
      </c>
      <c r="B32" s="108">
        <f>SUM(B16:B31)</f>
        <v>1361060.73</v>
      </c>
      <c r="C32" s="109"/>
      <c r="D32" s="24">
        <f>SUM(D16:D31)</f>
        <v>1279111.05</v>
      </c>
      <c r="E32" s="24"/>
      <c r="F32" s="24">
        <f t="shared" ref="F32:R32" si="1">SUM(F16:F31)</f>
        <v>89074.35</v>
      </c>
      <c r="G32" s="24">
        <f t="shared" si="1"/>
        <v>103592.32192000003</v>
      </c>
      <c r="H32" s="24">
        <f t="shared" si="1"/>
        <v>100950.93000000002</v>
      </c>
      <c r="I32" s="24">
        <f t="shared" si="1"/>
        <v>17600</v>
      </c>
      <c r="J32" s="24">
        <f t="shared" si="1"/>
        <v>215860.72811999999</v>
      </c>
      <c r="K32" s="24">
        <f t="shared" si="1"/>
        <v>100469.39496000003</v>
      </c>
      <c r="L32" s="24">
        <f t="shared" si="1"/>
        <v>213778.44000000003</v>
      </c>
      <c r="M32" s="24">
        <f t="shared" si="1"/>
        <v>113749.93999999999</v>
      </c>
      <c r="N32" s="24">
        <f t="shared" si="1"/>
        <v>202028.55</v>
      </c>
      <c r="O32" s="24">
        <f t="shared" si="1"/>
        <v>255400</v>
      </c>
      <c r="P32" s="24">
        <f t="shared" si="1"/>
        <v>225879</v>
      </c>
      <c r="Q32" s="24">
        <f t="shared" si="1"/>
        <v>89074.349999999991</v>
      </c>
      <c r="R32" s="25">
        <f t="shared" si="1"/>
        <v>1727458.0050000001</v>
      </c>
    </row>
    <row r="33" spans="1:18" x14ac:dyDescent="0.25">
      <c r="A33" s="40"/>
      <c r="B33" s="116"/>
      <c r="C33" s="116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 t="s">
        <v>58</v>
      </c>
      <c r="Q33" s="115">
        <f>E14+D32-R32</f>
        <v>-503671.08499999996</v>
      </c>
      <c r="R33" s="115"/>
    </row>
    <row r="34" spans="1:18" x14ac:dyDescent="0.25">
      <c r="A34" t="s">
        <v>3</v>
      </c>
      <c r="B34">
        <v>640</v>
      </c>
      <c r="C34" t="s">
        <v>111</v>
      </c>
      <c r="F34" s="5"/>
    </row>
    <row r="35" spans="1:18" x14ac:dyDescent="0.25">
      <c r="A35" t="s">
        <v>12</v>
      </c>
      <c r="B35">
        <v>600</v>
      </c>
      <c r="C35" t="s">
        <v>117</v>
      </c>
      <c r="K35" s="46" t="s">
        <v>25</v>
      </c>
      <c r="L35" s="46">
        <v>10120.01</v>
      </c>
      <c r="M35" s="46" t="s">
        <v>73</v>
      </c>
      <c r="N35" s="46">
        <v>3448.84</v>
      </c>
      <c r="O35" s="46" t="s">
        <v>74</v>
      </c>
      <c r="P35" s="46">
        <v>0</v>
      </c>
      <c r="Q35" s="47" t="s">
        <v>27</v>
      </c>
      <c r="R35" s="5"/>
    </row>
    <row r="36" spans="1:18" x14ac:dyDescent="0.25">
      <c r="B36">
        <v>503</v>
      </c>
      <c r="C36" t="s">
        <v>118</v>
      </c>
      <c r="G36" s="5"/>
      <c r="K36" s="46" t="s">
        <v>3</v>
      </c>
      <c r="L36" s="46">
        <v>17840.43</v>
      </c>
      <c r="M36" s="46" t="s">
        <v>73</v>
      </c>
      <c r="N36" s="46">
        <v>3414.58</v>
      </c>
      <c r="O36" s="46" t="s">
        <v>74</v>
      </c>
      <c r="P36" s="46">
        <v>0</v>
      </c>
      <c r="Q36" s="47" t="s">
        <v>27</v>
      </c>
      <c r="R36" s="5"/>
    </row>
    <row r="37" spans="1:18" x14ac:dyDescent="0.25">
      <c r="A37" t="s">
        <v>14</v>
      </c>
      <c r="B37">
        <v>1892</v>
      </c>
      <c r="C37" t="s">
        <v>97</v>
      </c>
      <c r="I37" s="5"/>
      <c r="K37" s="46" t="s">
        <v>10</v>
      </c>
      <c r="L37" s="46">
        <v>19822.7</v>
      </c>
      <c r="M37" s="46" t="s">
        <v>73</v>
      </c>
      <c r="N37" s="46">
        <v>3129.08</v>
      </c>
      <c r="O37" s="46" t="s">
        <v>74</v>
      </c>
      <c r="P37" s="46">
        <v>0</v>
      </c>
      <c r="Q37" s="47" t="s">
        <v>27</v>
      </c>
      <c r="R37" s="5"/>
    </row>
    <row r="38" spans="1:18" x14ac:dyDescent="0.25">
      <c r="B38">
        <v>14224</v>
      </c>
      <c r="C38" t="s">
        <v>126</v>
      </c>
      <c r="E38" s="56"/>
      <c r="K38" s="46" t="s">
        <v>12</v>
      </c>
      <c r="L38" s="46">
        <v>1669.28</v>
      </c>
      <c r="M38" s="46" t="s">
        <v>73</v>
      </c>
      <c r="N38" s="46">
        <v>867.92</v>
      </c>
      <c r="O38" s="46" t="s">
        <v>74</v>
      </c>
      <c r="P38" s="46">
        <v>0</v>
      </c>
      <c r="Q38" s="47" t="s">
        <v>27</v>
      </c>
      <c r="R38" s="5"/>
    </row>
    <row r="39" spans="1:18" x14ac:dyDescent="0.25">
      <c r="B39">
        <v>16440</v>
      </c>
      <c r="C39" t="s">
        <v>59</v>
      </c>
      <c r="G39" s="56"/>
      <c r="K39" s="46" t="s">
        <v>14</v>
      </c>
      <c r="L39" s="46">
        <v>0</v>
      </c>
      <c r="M39" s="46" t="s">
        <v>73</v>
      </c>
      <c r="N39" s="46">
        <v>5744.26</v>
      </c>
      <c r="O39" s="46" t="s">
        <v>74</v>
      </c>
      <c r="P39" s="46">
        <v>0</v>
      </c>
      <c r="Q39" s="47" t="s">
        <v>27</v>
      </c>
      <c r="R39" s="5"/>
    </row>
    <row r="40" spans="1:18" x14ac:dyDescent="0.25">
      <c r="A40" t="s">
        <v>16</v>
      </c>
      <c r="B40">
        <v>1250</v>
      </c>
      <c r="C40" t="s">
        <v>132</v>
      </c>
      <c r="F40" s="56"/>
      <c r="G40" s="56"/>
      <c r="K40" s="46" t="s">
        <v>16</v>
      </c>
      <c r="L40" s="46">
        <v>3129.8999999999996</v>
      </c>
      <c r="M40" s="46" t="s">
        <v>73</v>
      </c>
      <c r="N40" s="46">
        <v>3083.4</v>
      </c>
      <c r="O40" s="46" t="s">
        <v>74</v>
      </c>
      <c r="P40" s="46">
        <v>0</v>
      </c>
      <c r="Q40" s="47" t="s">
        <v>27</v>
      </c>
      <c r="R40" s="5"/>
    </row>
    <row r="41" spans="1:18" x14ac:dyDescent="0.25">
      <c r="B41">
        <v>6200</v>
      </c>
      <c r="C41" t="s">
        <v>133</v>
      </c>
      <c r="K41" s="46" t="s">
        <v>18</v>
      </c>
      <c r="L41" s="46">
        <v>6474.5400000000009</v>
      </c>
      <c r="M41" s="46" t="s">
        <v>73</v>
      </c>
      <c r="N41" s="46">
        <v>7047.26</v>
      </c>
      <c r="O41" s="46" t="s">
        <v>74</v>
      </c>
      <c r="P41" s="46">
        <v>0</v>
      </c>
      <c r="Q41" s="47" t="s">
        <v>27</v>
      </c>
      <c r="R41" s="5"/>
    </row>
    <row r="42" spans="1:18" x14ac:dyDescent="0.25">
      <c r="B42">
        <v>19465</v>
      </c>
      <c r="C42" t="s">
        <v>101</v>
      </c>
      <c r="K42" s="46" t="s">
        <v>19</v>
      </c>
      <c r="L42" s="46">
        <v>10716.48</v>
      </c>
      <c r="M42" s="46" t="s">
        <v>73</v>
      </c>
      <c r="N42" s="46">
        <v>2637.28</v>
      </c>
      <c r="O42" s="46" t="s">
        <v>74</v>
      </c>
      <c r="P42" s="46">
        <v>0</v>
      </c>
      <c r="Q42" s="47" t="s">
        <v>27</v>
      </c>
      <c r="R42" s="5"/>
    </row>
    <row r="43" spans="1:18" x14ac:dyDescent="0.25">
      <c r="A43" t="s">
        <v>134</v>
      </c>
      <c r="B43">
        <v>51000</v>
      </c>
      <c r="C43" s="5" t="s">
        <v>135</v>
      </c>
      <c r="K43" s="46" t="s">
        <v>20</v>
      </c>
      <c r="L43" s="46">
        <v>10716.48</v>
      </c>
      <c r="M43" s="46" t="s">
        <v>73</v>
      </c>
      <c r="N43" s="46">
        <v>3887.5</v>
      </c>
      <c r="O43" s="46" t="s">
        <v>74</v>
      </c>
      <c r="P43" s="46">
        <v>0</v>
      </c>
      <c r="Q43" s="47" t="s">
        <v>27</v>
      </c>
    </row>
    <row r="44" spans="1:18" x14ac:dyDescent="0.25">
      <c r="B44">
        <v>4000</v>
      </c>
      <c r="C44" t="s">
        <v>136</v>
      </c>
      <c r="K44" s="46" t="s">
        <v>21</v>
      </c>
      <c r="L44" s="46"/>
      <c r="M44" s="46" t="s">
        <v>73</v>
      </c>
      <c r="N44" s="46"/>
      <c r="O44" s="46" t="s">
        <v>74</v>
      </c>
      <c r="P44" s="46">
        <v>0</v>
      </c>
      <c r="Q44" s="47" t="s">
        <v>27</v>
      </c>
    </row>
    <row r="45" spans="1:18" x14ac:dyDescent="0.25">
      <c r="B45">
        <v>3760.28</v>
      </c>
      <c r="C45" t="s">
        <v>80</v>
      </c>
      <c r="K45" s="46" t="s">
        <v>22</v>
      </c>
      <c r="L45" s="46"/>
      <c r="M45" s="46" t="s">
        <v>73</v>
      </c>
      <c r="N45" s="46"/>
      <c r="O45" s="46" t="s">
        <v>74</v>
      </c>
      <c r="P45" s="46">
        <v>0</v>
      </c>
      <c r="Q45" s="47" t="s">
        <v>27</v>
      </c>
    </row>
    <row r="46" spans="1:18" x14ac:dyDescent="0.25">
      <c r="B46">
        <v>9882</v>
      </c>
      <c r="C46" t="s">
        <v>137</v>
      </c>
      <c r="K46" s="46" t="s">
        <v>23</v>
      </c>
      <c r="L46" s="46"/>
      <c r="M46" s="46" t="s">
        <v>73</v>
      </c>
      <c r="N46" s="46"/>
      <c r="O46" s="46" t="s">
        <v>74</v>
      </c>
      <c r="P46" s="46">
        <v>0</v>
      </c>
      <c r="Q46" s="47" t="s">
        <v>27</v>
      </c>
    </row>
    <row r="47" spans="1:18" x14ac:dyDescent="0.25">
      <c r="A47" t="s">
        <v>19</v>
      </c>
      <c r="B47">
        <v>9882</v>
      </c>
      <c r="C47" t="s">
        <v>138</v>
      </c>
    </row>
    <row r="48" spans="1:18" x14ac:dyDescent="0.25">
      <c r="B48">
        <v>20162.939999999999</v>
      </c>
      <c r="C48" t="s">
        <v>24</v>
      </c>
    </row>
    <row r="49" spans="1:3" x14ac:dyDescent="0.25">
      <c r="B49">
        <v>9507.18</v>
      </c>
      <c r="C49" t="s">
        <v>17</v>
      </c>
    </row>
    <row r="50" spans="1:3" x14ac:dyDescent="0.25">
      <c r="B50">
        <v>4500</v>
      </c>
      <c r="C50" t="s">
        <v>139</v>
      </c>
    </row>
    <row r="51" spans="1:3" x14ac:dyDescent="0.25">
      <c r="A51" t="s">
        <v>20</v>
      </c>
      <c r="B51">
        <v>8920.15</v>
      </c>
      <c r="C51" t="s">
        <v>142</v>
      </c>
    </row>
    <row r="52" spans="1:3" x14ac:dyDescent="0.25">
      <c r="B52">
        <v>19200</v>
      </c>
      <c r="C52" t="s">
        <v>144</v>
      </c>
    </row>
  </sheetData>
  <mergeCells count="48">
    <mergeCell ref="Q33:R33"/>
    <mergeCell ref="B28:C28"/>
    <mergeCell ref="B29:C29"/>
    <mergeCell ref="B30:C30"/>
    <mergeCell ref="B31:C31"/>
    <mergeCell ref="B32:C32"/>
    <mergeCell ref="B33:C33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O11:P11"/>
    <mergeCell ref="A12:E12"/>
    <mergeCell ref="A13:E13"/>
    <mergeCell ref="F13:R13"/>
    <mergeCell ref="A14:D14"/>
    <mergeCell ref="B15:C15"/>
    <mergeCell ref="I7:I8"/>
    <mergeCell ref="J7:J8"/>
    <mergeCell ref="K7:K8"/>
    <mergeCell ref="L7:L8"/>
    <mergeCell ref="A11:D11"/>
    <mergeCell ref="F11:N11"/>
    <mergeCell ref="C7:C8"/>
    <mergeCell ref="D7:D8"/>
    <mergeCell ref="E7:E8"/>
    <mergeCell ref="F7:F8"/>
    <mergeCell ref="G7:G8"/>
    <mergeCell ref="H7:H8"/>
    <mergeCell ref="A3:R3"/>
    <mergeCell ref="A4:R4"/>
    <mergeCell ref="A5:E5"/>
    <mergeCell ref="F5:Q5"/>
    <mergeCell ref="B6:E6"/>
    <mergeCell ref="F6:N6"/>
    <mergeCell ref="O6:P7"/>
    <mergeCell ref="Q6:Q8"/>
    <mergeCell ref="R6:R8"/>
    <mergeCell ref="B7:B8"/>
    <mergeCell ref="M7:N7"/>
  </mergeCells>
  <pageMargins left="0.7" right="0.7" top="0.75" bottom="0.75" header="0.3" footer="0.3"/>
  <pageSetup paperSize="9" scale="78" orientation="landscape" r:id="rId1"/>
  <rowBreaks count="1" manualBreakCount="1">
    <brk id="3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Q68"/>
  <sheetViews>
    <sheetView topLeftCell="A22" zoomScaleNormal="100" workbookViewId="0">
      <selection activeCell="C85" sqref="C85"/>
    </sheetView>
  </sheetViews>
  <sheetFormatPr defaultRowHeight="15" x14ac:dyDescent="0.25"/>
  <sheetData>
    <row r="3" spans="1:17" ht="15.75" x14ac:dyDescent="0.25">
      <c r="A3" s="102" t="s">
        <v>102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2"/>
    </row>
    <row r="4" spans="1:17" ht="45" x14ac:dyDescent="0.25">
      <c r="A4" s="3" t="s">
        <v>4</v>
      </c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  <c r="O4" s="1" t="s">
        <v>5</v>
      </c>
      <c r="P4" s="1" t="s">
        <v>6</v>
      </c>
      <c r="Q4" s="4" t="s">
        <v>7</v>
      </c>
    </row>
    <row r="5" spans="1:17" ht="45" x14ac:dyDescent="0.25">
      <c r="A5" s="6" t="s">
        <v>25</v>
      </c>
      <c r="B5" s="103" t="s">
        <v>105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  <c r="O5" s="54" t="s">
        <v>95</v>
      </c>
      <c r="P5" s="52">
        <v>1</v>
      </c>
      <c r="Q5" s="4" t="s">
        <v>104</v>
      </c>
    </row>
    <row r="6" spans="1:17" ht="31.5" customHeight="1" x14ac:dyDescent="0.25">
      <c r="A6" s="6"/>
      <c r="B6" s="103" t="s">
        <v>77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  <c r="O6" s="54" t="s">
        <v>95</v>
      </c>
      <c r="P6" s="52">
        <v>1</v>
      </c>
      <c r="Q6" s="4"/>
    </row>
    <row r="7" spans="1:17" ht="38.25" x14ac:dyDescent="0.25">
      <c r="A7" s="6"/>
      <c r="B7" s="103" t="s">
        <v>99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5"/>
      <c r="O7" s="54" t="s">
        <v>100</v>
      </c>
      <c r="P7" s="52">
        <v>6</v>
      </c>
      <c r="Q7" s="4"/>
    </row>
    <row r="8" spans="1:17" x14ac:dyDescent="0.25">
      <c r="A8" s="51" t="s">
        <v>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 t="s">
        <v>9</v>
      </c>
      <c r="Q8" s="51">
        <v>6.8150000000000004</v>
      </c>
    </row>
    <row r="9" spans="1:17" ht="60" x14ac:dyDescent="0.25">
      <c r="A9" s="6" t="s">
        <v>25</v>
      </c>
      <c r="B9" s="103" t="s">
        <v>107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5"/>
      <c r="O9" s="54" t="s">
        <v>29</v>
      </c>
      <c r="P9" s="52">
        <v>1</v>
      </c>
      <c r="Q9" s="4" t="s">
        <v>106</v>
      </c>
    </row>
    <row r="10" spans="1:17" x14ac:dyDescent="0.25">
      <c r="A10" s="51" t="s">
        <v>8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 t="s">
        <v>9</v>
      </c>
      <c r="Q10" s="51">
        <v>1.2170000000000001</v>
      </c>
    </row>
    <row r="11" spans="1:17" ht="75" x14ac:dyDescent="0.25">
      <c r="A11" s="6" t="s">
        <v>25</v>
      </c>
      <c r="B11" s="103" t="s">
        <v>89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5"/>
      <c r="O11" s="54" t="s">
        <v>86</v>
      </c>
      <c r="P11" s="52">
        <v>0.7</v>
      </c>
      <c r="Q11" s="4" t="s">
        <v>108</v>
      </c>
    </row>
    <row r="12" spans="1:17" ht="38.25" x14ac:dyDescent="0.25">
      <c r="A12" s="6"/>
      <c r="B12" s="103" t="s">
        <v>92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5"/>
      <c r="O12" s="54" t="s">
        <v>93</v>
      </c>
      <c r="P12" s="52">
        <v>0.03</v>
      </c>
      <c r="Q12" s="4"/>
    </row>
    <row r="13" spans="1:17" ht="76.5" x14ac:dyDescent="0.25">
      <c r="A13" s="6"/>
      <c r="B13" s="103" t="s">
        <v>109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5"/>
      <c r="O13" s="54" t="s">
        <v>90</v>
      </c>
      <c r="P13" s="52">
        <v>0.11</v>
      </c>
      <c r="Q13" s="4"/>
    </row>
    <row r="14" spans="1:17" x14ac:dyDescent="0.25">
      <c r="A14" s="51" t="s">
        <v>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 t="s">
        <v>9</v>
      </c>
      <c r="Q14" s="57">
        <v>10</v>
      </c>
    </row>
    <row r="15" spans="1:17" ht="75" x14ac:dyDescent="0.25">
      <c r="A15" s="6" t="s">
        <v>25</v>
      </c>
      <c r="B15" s="103" t="s">
        <v>89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5"/>
      <c r="O15" s="54" t="s">
        <v>86</v>
      </c>
      <c r="P15" s="52">
        <v>0.4</v>
      </c>
      <c r="Q15" s="4" t="s">
        <v>110</v>
      </c>
    </row>
    <row r="16" spans="1:17" ht="38.25" x14ac:dyDescent="0.25">
      <c r="A16" s="6"/>
      <c r="B16" s="103" t="s">
        <v>92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5"/>
      <c r="O16" s="54" t="s">
        <v>93</v>
      </c>
      <c r="P16" s="52">
        <v>0.02</v>
      </c>
      <c r="Q16" s="4"/>
    </row>
    <row r="17" spans="1:17" ht="38.25" x14ac:dyDescent="0.25">
      <c r="A17" s="6"/>
      <c r="B17" s="103" t="s">
        <v>79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5"/>
      <c r="O17" s="54" t="s">
        <v>87</v>
      </c>
      <c r="P17" s="52">
        <v>0.03</v>
      </c>
      <c r="Q17" s="4"/>
    </row>
    <row r="18" spans="1:17" ht="76.5" x14ac:dyDescent="0.25">
      <c r="A18" s="6"/>
      <c r="B18" s="103" t="s">
        <v>109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5"/>
      <c r="O18" s="54" t="s">
        <v>90</v>
      </c>
      <c r="P18" s="52">
        <v>0.06</v>
      </c>
      <c r="Q18" s="4"/>
    </row>
    <row r="19" spans="1:17" x14ac:dyDescent="0.25">
      <c r="A19" s="51" t="s">
        <v>8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 t="s">
        <v>9</v>
      </c>
      <c r="Q19" s="57">
        <v>10.587</v>
      </c>
    </row>
    <row r="20" spans="1:17" ht="75" x14ac:dyDescent="0.25">
      <c r="A20" s="6" t="s">
        <v>3</v>
      </c>
      <c r="B20" s="103" t="s">
        <v>82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5"/>
      <c r="O20" s="54" t="s">
        <v>72</v>
      </c>
      <c r="P20" s="52">
        <v>0.01</v>
      </c>
      <c r="Q20" s="4" t="s">
        <v>112</v>
      </c>
    </row>
    <row r="21" spans="1:17" x14ac:dyDescent="0.25">
      <c r="A21" s="6"/>
      <c r="B21" s="103" t="s">
        <v>77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5"/>
      <c r="O21" s="54" t="s">
        <v>95</v>
      </c>
      <c r="P21" s="52">
        <v>1</v>
      </c>
      <c r="Q21" s="4"/>
    </row>
    <row r="22" spans="1:17" x14ac:dyDescent="0.25">
      <c r="A22" s="45" t="s">
        <v>8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 t="s">
        <v>9</v>
      </c>
      <c r="Q22" s="45">
        <v>2.7280000000000002</v>
      </c>
    </row>
    <row r="23" spans="1:17" ht="90" x14ac:dyDescent="0.25">
      <c r="A23" s="6" t="s">
        <v>3</v>
      </c>
      <c r="B23" s="103" t="s">
        <v>28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5"/>
      <c r="O23" s="54" t="s">
        <v>91</v>
      </c>
      <c r="P23" s="52">
        <v>0.01</v>
      </c>
      <c r="Q23" s="4" t="s">
        <v>113</v>
      </c>
    </row>
    <row r="24" spans="1:17" x14ac:dyDescent="0.25">
      <c r="A24" s="45" t="s">
        <v>8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 t="s">
        <v>9</v>
      </c>
      <c r="Q24" s="45">
        <v>0.58699999999999997</v>
      </c>
    </row>
    <row r="25" spans="1:17" ht="38.25" x14ac:dyDescent="0.25">
      <c r="A25" s="6" t="s">
        <v>10</v>
      </c>
      <c r="B25" s="103" t="s">
        <v>114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5"/>
      <c r="O25" s="54" t="s">
        <v>60</v>
      </c>
      <c r="P25" s="52">
        <v>1</v>
      </c>
      <c r="Q25" s="4"/>
    </row>
    <row r="26" spans="1:17" x14ac:dyDescent="0.25">
      <c r="A26" s="53" t="s">
        <v>8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 t="s">
        <v>9</v>
      </c>
      <c r="Q26" s="53">
        <v>11.131</v>
      </c>
    </row>
    <row r="27" spans="1:17" ht="45" x14ac:dyDescent="0.25">
      <c r="A27" s="6" t="s">
        <v>10</v>
      </c>
      <c r="B27" s="103" t="s">
        <v>13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5"/>
      <c r="O27" s="54" t="s">
        <v>85</v>
      </c>
      <c r="P27" s="52">
        <v>2.5</v>
      </c>
      <c r="Q27" s="4" t="s">
        <v>115</v>
      </c>
    </row>
    <row r="28" spans="1:17" x14ac:dyDescent="0.25">
      <c r="A28" s="53" t="s">
        <v>8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 t="s">
        <v>9</v>
      </c>
      <c r="Q28" s="53">
        <v>153.60400000000001</v>
      </c>
    </row>
    <row r="29" spans="1:17" ht="25.5" x14ac:dyDescent="0.25">
      <c r="A29" s="6" t="s">
        <v>10</v>
      </c>
      <c r="B29" s="103" t="s">
        <v>13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5"/>
      <c r="O29" s="54" t="s">
        <v>85</v>
      </c>
      <c r="P29" s="52">
        <v>0.7</v>
      </c>
      <c r="Q29" s="4" t="s">
        <v>116</v>
      </c>
    </row>
    <row r="30" spans="1:17" x14ac:dyDescent="0.25">
      <c r="A30" s="53" t="s">
        <v>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 t="s">
        <v>9</v>
      </c>
      <c r="Q30" s="53">
        <v>43.002000000000002</v>
      </c>
    </row>
    <row r="31" spans="1:17" ht="60" x14ac:dyDescent="0.25">
      <c r="A31" s="6" t="s">
        <v>12</v>
      </c>
      <c r="B31" s="103" t="s">
        <v>120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5"/>
      <c r="O31" s="54" t="s">
        <v>121</v>
      </c>
      <c r="P31" s="52">
        <v>0.03</v>
      </c>
      <c r="Q31" s="4" t="s">
        <v>119</v>
      </c>
    </row>
    <row r="32" spans="1:17" x14ac:dyDescent="0.25">
      <c r="A32" s="55" t="s">
        <v>8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 t="s">
        <v>9</v>
      </c>
      <c r="Q32" s="55">
        <v>4.6959999999999997</v>
      </c>
    </row>
    <row r="33" spans="1:17" ht="105" x14ac:dyDescent="0.25">
      <c r="A33" s="6" t="s">
        <v>12</v>
      </c>
      <c r="B33" s="103" t="s">
        <v>75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5"/>
      <c r="O33" s="54" t="s">
        <v>72</v>
      </c>
      <c r="P33" s="52">
        <v>0.01</v>
      </c>
      <c r="Q33" s="4" t="s">
        <v>122</v>
      </c>
    </row>
    <row r="34" spans="1:17" ht="30.75" customHeight="1" x14ac:dyDescent="0.25">
      <c r="A34" s="6"/>
      <c r="B34" s="103" t="s">
        <v>83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5"/>
      <c r="O34" s="54" t="s">
        <v>87</v>
      </c>
      <c r="P34" s="52">
        <v>3.0000000000000001E-3</v>
      </c>
      <c r="Q34" s="4"/>
    </row>
    <row r="35" spans="1:17" x14ac:dyDescent="0.25">
      <c r="A35" s="6"/>
      <c r="B35" s="103" t="s">
        <v>107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  <c r="O35" s="54" t="s">
        <v>29</v>
      </c>
      <c r="P35" s="52">
        <v>2</v>
      </c>
      <c r="Q35" s="4"/>
    </row>
    <row r="36" spans="1:17" x14ac:dyDescent="0.25">
      <c r="A36" s="55" t="s">
        <v>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 t="s">
        <v>9</v>
      </c>
      <c r="Q36" s="55">
        <v>3.7610000000000001</v>
      </c>
    </row>
    <row r="37" spans="1:17" ht="75" x14ac:dyDescent="0.25">
      <c r="A37" s="6" t="s">
        <v>14</v>
      </c>
      <c r="B37" s="103" t="s">
        <v>124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5"/>
      <c r="O37" s="54" t="s">
        <v>96</v>
      </c>
      <c r="P37" s="52">
        <v>1</v>
      </c>
      <c r="Q37" s="4" t="s">
        <v>123</v>
      </c>
    </row>
    <row r="38" spans="1:17" x14ac:dyDescent="0.25">
      <c r="A38" s="6"/>
      <c r="B38" s="103" t="s">
        <v>125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5"/>
      <c r="O38" s="54" t="s">
        <v>96</v>
      </c>
      <c r="P38" s="52">
        <v>1</v>
      </c>
      <c r="Q38" s="4"/>
    </row>
    <row r="39" spans="1:17" x14ac:dyDescent="0.25">
      <c r="A39" s="26" t="s">
        <v>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 t="s">
        <v>9</v>
      </c>
      <c r="Q39" s="26">
        <v>18.065999999999999</v>
      </c>
    </row>
    <row r="40" spans="1:17" ht="25.5" x14ac:dyDescent="0.25">
      <c r="A40" s="6" t="s">
        <v>14</v>
      </c>
      <c r="B40" s="103" t="s">
        <v>13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5"/>
      <c r="O40" s="54" t="s">
        <v>85</v>
      </c>
      <c r="P40" s="52">
        <v>0.4</v>
      </c>
      <c r="Q40" s="4" t="s">
        <v>71</v>
      </c>
    </row>
    <row r="41" spans="1:17" x14ac:dyDescent="0.25">
      <c r="A41" s="26" t="s">
        <v>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 t="s">
        <v>9</v>
      </c>
      <c r="Q41" s="26">
        <v>24.577000000000002</v>
      </c>
    </row>
    <row r="42" spans="1:17" ht="45" x14ac:dyDescent="0.25">
      <c r="A42" s="6" t="s">
        <v>16</v>
      </c>
      <c r="B42" s="103" t="s">
        <v>75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54" t="s">
        <v>72</v>
      </c>
      <c r="P42" s="52">
        <v>0.02</v>
      </c>
      <c r="Q42" s="4" t="s">
        <v>127</v>
      </c>
    </row>
    <row r="43" spans="1:17" ht="30.6" customHeight="1" x14ac:dyDescent="0.25">
      <c r="A43" s="6"/>
      <c r="B43" s="103" t="s">
        <v>76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5"/>
      <c r="O43" s="54" t="s">
        <v>87</v>
      </c>
      <c r="P43" s="52">
        <v>6.0000000000000001E-3</v>
      </c>
      <c r="Q43" s="4"/>
    </row>
    <row r="44" spans="1:17" ht="28.9" customHeight="1" x14ac:dyDescent="0.25">
      <c r="A44" s="6"/>
      <c r="B44" s="103" t="s">
        <v>83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5"/>
      <c r="O44" s="54" t="s">
        <v>87</v>
      </c>
      <c r="P44" s="52">
        <v>0.01</v>
      </c>
      <c r="Q44" s="4"/>
    </row>
    <row r="45" spans="1:17" x14ac:dyDescent="0.25">
      <c r="A45" s="27" t="s">
        <v>8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 t="s">
        <v>9</v>
      </c>
      <c r="Q45" s="27">
        <v>4.3049999999999997</v>
      </c>
    </row>
    <row r="46" spans="1:17" ht="75" x14ac:dyDescent="0.25">
      <c r="A46" s="6" t="s">
        <v>16</v>
      </c>
      <c r="B46" s="103" t="s">
        <v>129</v>
      </c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5"/>
      <c r="O46" s="54" t="s">
        <v>130</v>
      </c>
      <c r="P46" s="52">
        <v>0.01</v>
      </c>
      <c r="Q46" s="4" t="s">
        <v>128</v>
      </c>
    </row>
    <row r="47" spans="1:17" ht="25.5" x14ac:dyDescent="0.25">
      <c r="A47" s="6"/>
      <c r="B47" s="103" t="s">
        <v>75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5"/>
      <c r="O47" s="54" t="s">
        <v>72</v>
      </c>
      <c r="P47" s="52">
        <v>0.02</v>
      </c>
      <c r="Q47" s="4"/>
    </row>
    <row r="48" spans="1:17" ht="31.15" customHeight="1" x14ac:dyDescent="0.25">
      <c r="A48" s="6"/>
      <c r="B48" s="103" t="s">
        <v>76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5"/>
      <c r="O48" s="54" t="s">
        <v>87</v>
      </c>
      <c r="P48" s="52">
        <v>0.01</v>
      </c>
      <c r="Q48" s="4"/>
    </row>
    <row r="49" spans="1:17" x14ac:dyDescent="0.25">
      <c r="A49" s="27" t="s">
        <v>8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 t="s">
        <v>9</v>
      </c>
      <c r="Q49" s="27">
        <v>5.4020000000000001</v>
      </c>
    </row>
    <row r="50" spans="1:17" ht="38.25" x14ac:dyDescent="0.25">
      <c r="A50" s="6" t="s">
        <v>18</v>
      </c>
      <c r="B50" s="103" t="s">
        <v>78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5"/>
      <c r="O50" s="54" t="s">
        <v>87</v>
      </c>
      <c r="P50" s="52">
        <v>9.3000000000000007</v>
      </c>
      <c r="Q50" s="4"/>
    </row>
    <row r="51" spans="1:17" x14ac:dyDescent="0.25">
      <c r="A51" s="48" t="s">
        <v>8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 t="s">
        <v>9</v>
      </c>
      <c r="Q51" s="48">
        <v>33.381999999999998</v>
      </c>
    </row>
    <row r="52" spans="1:17" ht="45" x14ac:dyDescent="0.25">
      <c r="A52" s="6" t="s">
        <v>19</v>
      </c>
      <c r="B52" s="103" t="s">
        <v>83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5"/>
      <c r="O52" s="54" t="s">
        <v>87</v>
      </c>
      <c r="P52" s="52">
        <v>0.08</v>
      </c>
      <c r="Q52" s="4" t="s">
        <v>140</v>
      </c>
    </row>
    <row r="53" spans="1:17" ht="31.15" customHeight="1" x14ac:dyDescent="0.25">
      <c r="A53" s="6"/>
      <c r="B53" s="103" t="s">
        <v>81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5"/>
      <c r="O53" s="54" t="s">
        <v>95</v>
      </c>
      <c r="P53" s="52">
        <v>1</v>
      </c>
      <c r="Q53" s="4"/>
    </row>
    <row r="54" spans="1:17" ht="27" customHeight="1" x14ac:dyDescent="0.25">
      <c r="A54" s="6"/>
      <c r="B54" s="103" t="s">
        <v>77</v>
      </c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5"/>
      <c r="O54" s="54" t="s">
        <v>95</v>
      </c>
      <c r="P54" s="52">
        <v>1</v>
      </c>
      <c r="Q54" s="4"/>
    </row>
    <row r="55" spans="1:17" x14ac:dyDescent="0.25">
      <c r="A55" s="49" t="s">
        <v>8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 t="s">
        <v>9</v>
      </c>
      <c r="Q55" s="49">
        <v>17.696000000000002</v>
      </c>
    </row>
    <row r="56" spans="1:17" ht="45" x14ac:dyDescent="0.25">
      <c r="A56" s="6" t="s">
        <v>19</v>
      </c>
      <c r="B56" s="103" t="s">
        <v>98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5"/>
      <c r="O56" s="54" t="s">
        <v>91</v>
      </c>
      <c r="P56" s="52">
        <v>0.01</v>
      </c>
      <c r="Q56" s="4" t="s">
        <v>141</v>
      </c>
    </row>
    <row r="57" spans="1:17" x14ac:dyDescent="0.25">
      <c r="A57" s="49" t="s">
        <v>8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 t="s">
        <v>9</v>
      </c>
      <c r="Q57" s="49">
        <v>1.5109999999999999</v>
      </c>
    </row>
    <row r="58" spans="1:17" ht="90" x14ac:dyDescent="0.25">
      <c r="A58" s="6" t="s">
        <v>20</v>
      </c>
      <c r="B58" s="103" t="s">
        <v>76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5"/>
      <c r="O58" s="54" t="s">
        <v>87</v>
      </c>
      <c r="P58" s="52">
        <v>0.06</v>
      </c>
      <c r="Q58" s="4" t="s">
        <v>143</v>
      </c>
    </row>
    <row r="59" spans="1:17" ht="28.15" customHeight="1" x14ac:dyDescent="0.25">
      <c r="A59" s="6"/>
      <c r="B59" s="103" t="s">
        <v>83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5"/>
      <c r="O59" s="54" t="s">
        <v>87</v>
      </c>
      <c r="P59" s="52">
        <v>0.32</v>
      </c>
      <c r="Q59" s="4"/>
    </row>
    <row r="60" spans="1:17" ht="31.9" customHeight="1" x14ac:dyDescent="0.25">
      <c r="A60" s="6"/>
      <c r="B60" s="103" t="s">
        <v>81</v>
      </c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5"/>
      <c r="O60" s="54" t="s">
        <v>95</v>
      </c>
      <c r="P60" s="52">
        <v>15</v>
      </c>
      <c r="Q60" s="4"/>
    </row>
    <row r="61" spans="1:17" ht="32.450000000000003" customHeight="1" x14ac:dyDescent="0.25">
      <c r="A61" s="6"/>
      <c r="B61" s="103" t="s">
        <v>77</v>
      </c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5"/>
      <c r="O61" s="54" t="s">
        <v>95</v>
      </c>
      <c r="P61" s="52">
        <v>2</v>
      </c>
      <c r="Q61" s="4"/>
    </row>
    <row r="62" spans="1:17" ht="32.450000000000003" customHeight="1" x14ac:dyDescent="0.25">
      <c r="A62" s="6"/>
      <c r="B62" s="103" t="s">
        <v>94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5"/>
      <c r="O62" s="54" t="s">
        <v>29</v>
      </c>
      <c r="P62" s="52">
        <v>15</v>
      </c>
      <c r="Q62" s="4"/>
    </row>
    <row r="63" spans="1:17" x14ac:dyDescent="0.25">
      <c r="A63" s="7" t="s">
        <v>8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 t="s">
        <v>9</v>
      </c>
      <c r="Q63" s="7">
        <v>128.21199999999999</v>
      </c>
    </row>
    <row r="64" spans="1:17" ht="14.45" x14ac:dyDescent="0.3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6"/>
    </row>
    <row r="65" spans="7:8" x14ac:dyDescent="0.25">
      <c r="G65" s="28" t="s">
        <v>61</v>
      </c>
    </row>
    <row r="68" spans="7:8" x14ac:dyDescent="0.25">
      <c r="G68" s="28" t="s">
        <v>62</v>
      </c>
      <c r="H68" s="28" t="s">
        <v>63</v>
      </c>
    </row>
  </sheetData>
  <mergeCells count="42">
    <mergeCell ref="B50:N50"/>
    <mergeCell ref="B42:N42"/>
    <mergeCell ref="B43:N43"/>
    <mergeCell ref="B44:N44"/>
    <mergeCell ref="B20:N20"/>
    <mergeCell ref="B21:N21"/>
    <mergeCell ref="B31:N31"/>
    <mergeCell ref="B29:N29"/>
    <mergeCell ref="A3:P3"/>
    <mergeCell ref="B4:N4"/>
    <mergeCell ref="B5:N5"/>
    <mergeCell ref="B6:N6"/>
    <mergeCell ref="B7:N7"/>
    <mergeCell ref="B9:N9"/>
    <mergeCell ref="B15:N15"/>
    <mergeCell ref="B16:N16"/>
    <mergeCell ref="B17:N17"/>
    <mergeCell ref="B18:N18"/>
    <mergeCell ref="B11:N11"/>
    <mergeCell ref="B12:N12"/>
    <mergeCell ref="B13:N13"/>
    <mergeCell ref="B56:N56"/>
    <mergeCell ref="B27:N27"/>
    <mergeCell ref="B25:N25"/>
    <mergeCell ref="B23:N23"/>
    <mergeCell ref="B40:N40"/>
    <mergeCell ref="B37:N37"/>
    <mergeCell ref="B38:N38"/>
    <mergeCell ref="B33:N33"/>
    <mergeCell ref="B35:N35"/>
    <mergeCell ref="B52:N52"/>
    <mergeCell ref="B53:N53"/>
    <mergeCell ref="B54:N54"/>
    <mergeCell ref="B46:N46"/>
    <mergeCell ref="B47:N47"/>
    <mergeCell ref="B48:N48"/>
    <mergeCell ref="B34:N34"/>
    <mergeCell ref="B58:N58"/>
    <mergeCell ref="B59:N59"/>
    <mergeCell ref="B60:N60"/>
    <mergeCell ref="B61:N61"/>
    <mergeCell ref="B62:N62"/>
  </mergeCells>
  <pageMargins left="0.7" right="0.7" top="0.75" bottom="0.75" header="0.3" footer="0.3"/>
  <pageSetup paperSize="9" scale="86" orientation="landscape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работы 2024</vt:lpstr>
      <vt:lpstr>'2024'!Область_печати</vt:lpstr>
      <vt:lpstr>'работы 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2024-11-19T10:54:44Z</dcterms:modified>
</cp:coreProperties>
</file>