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2570"/>
  </bookViews>
  <sheets>
    <sheet name="2024" sheetId="23" r:id="rId1"/>
    <sheet name="работы 2024" sheetId="24" r:id="rId2"/>
  </sheets>
  <definedNames>
    <definedName name="_xlnm.Print_Area" localSheetId="0">'2024'!$A$2:$Q$42</definedName>
    <definedName name="_xlnm.Print_Area" localSheetId="1">'работы 2024'!$A$2:$Q$43</definedName>
  </definedNames>
  <calcPr calcId="145621"/>
</workbook>
</file>

<file path=xl/calcChain.xml><?xml version="1.0" encoding="utf-8"?>
<calcChain xmlns="http://schemas.openxmlformats.org/spreadsheetml/2006/main">
  <c r="L23" i="23" l="1"/>
  <c r="M23" i="23"/>
  <c r="N23" i="23" l="1"/>
  <c r="Q23" i="23" s="1"/>
  <c r="P28" i="23"/>
  <c r="K28" i="23"/>
  <c r="J28" i="23"/>
  <c r="I28" i="23"/>
  <c r="H28" i="23"/>
  <c r="G28" i="23"/>
  <c r="F28" i="23"/>
  <c r="B28" i="23"/>
  <c r="D23" i="23"/>
  <c r="L22" i="23"/>
  <c r="D22" i="23" l="1"/>
  <c r="Q22" i="23"/>
  <c r="L21" i="23" l="1"/>
  <c r="Q21" i="23" l="1"/>
  <c r="L20" i="23" l="1"/>
  <c r="Q20" i="23" s="1"/>
  <c r="O20" i="23"/>
  <c r="M19" i="23"/>
  <c r="M28" i="23" s="1"/>
  <c r="L19" i="23"/>
  <c r="O19" i="23"/>
  <c r="O28" i="23" s="1"/>
  <c r="Q19" i="23" l="1"/>
  <c r="D27" i="23"/>
  <c r="L18" i="23"/>
  <c r="Q18" i="23" l="1"/>
  <c r="L17" i="23"/>
  <c r="Q17" i="23" l="1"/>
  <c r="N16" i="23"/>
  <c r="N28" i="23" s="1"/>
  <c r="L16" i="23"/>
  <c r="Q16" i="23" l="1"/>
  <c r="D16" i="23"/>
  <c r="D28" i="23" s="1"/>
  <c r="L15" i="23" l="1"/>
  <c r="L28" i="23" s="1"/>
  <c r="Q11" i="23" l="1"/>
  <c r="Q9" i="23"/>
  <c r="Q15" i="23" l="1"/>
  <c r="Q28" i="23" s="1"/>
  <c r="P29" i="23" l="1"/>
</calcChain>
</file>

<file path=xl/comments1.xml><?xml version="1.0" encoding="utf-8"?>
<comments xmlns="http://schemas.openxmlformats.org/spreadsheetml/2006/main">
  <authors>
    <author>User</author>
  </authors>
  <commentList>
    <comment ref="M17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1700-9 подъезд ремонт аудиодомофонной системы</t>
        </r>
      </text>
    </comment>
    <comment ref="M19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400-краска
4000-тачка + черенок
8658,4-покос</t>
        </r>
      </text>
    </comment>
  </commentList>
</comments>
</file>

<file path=xl/sharedStrings.xml><?xml version="1.0" encoding="utf-8"?>
<sst xmlns="http://schemas.openxmlformats.org/spreadsheetml/2006/main" count="207" uniqueCount="110">
  <si>
    <t>январь</t>
  </si>
  <si>
    <t>март</t>
  </si>
  <si>
    <t>май</t>
  </si>
  <si>
    <t>июнь</t>
  </si>
  <si>
    <t>июль</t>
  </si>
  <si>
    <t>Содержание</t>
  </si>
  <si>
    <t>итого</t>
  </si>
  <si>
    <t>ремонт</t>
  </si>
  <si>
    <t>апрель</t>
  </si>
  <si>
    <t>Месяц</t>
  </si>
  <si>
    <t>ед. изм.</t>
  </si>
  <si>
    <t>кол-во</t>
  </si>
  <si>
    <t>ИТОГО</t>
  </si>
  <si>
    <t>тыс.руб.</t>
  </si>
  <si>
    <t>Ремонт отдельными местами рулонного покрытия с промазкой: битумными составами с заменой 1 слоя</t>
  </si>
  <si>
    <t>февраль</t>
  </si>
  <si>
    <t>август</t>
  </si>
  <si>
    <t>сентябрь</t>
  </si>
  <si>
    <t>октябрь</t>
  </si>
  <si>
    <t>ноябрь</t>
  </si>
  <si>
    <t>декабрь</t>
  </si>
  <si>
    <t>кв.18</t>
  </si>
  <si>
    <t>дезинсекция</t>
  </si>
  <si>
    <t>Место провед-я работ</t>
  </si>
  <si>
    <t>Смена: колен водосточных труб</t>
  </si>
  <si>
    <t>долг</t>
  </si>
  <si>
    <t>краска</t>
  </si>
  <si>
    <t>Ремонт освещения</t>
  </si>
  <si>
    <t>Наименование видов работ (услуги)</t>
  </si>
  <si>
    <t>тариф</t>
  </si>
  <si>
    <t>ТЕКУЩИЙ  РЕМОНТ</t>
  </si>
  <si>
    <t>РАБОТЫ   ПО  УПРАВЛЕНИЮ</t>
  </si>
  <si>
    <t>содер-жание</t>
  </si>
  <si>
    <t>начисление и сбор платы за содержание и ремонт жилых помещений, взыскание задолженности</t>
  </si>
  <si>
    <t xml:space="preserve">аварийно-диспетчерское обслуживание, обеспечение устранения аварий на внутридомовых инженерных системах </t>
  </si>
  <si>
    <t>работы по содержанию оборудования и систем инженерно-технического обеспечения , обслуживание приборов учета</t>
  </si>
  <si>
    <t>работы по содержанию конструктивных элементов многоквартирных домов, профилактические обходы и осмотры</t>
  </si>
  <si>
    <t xml:space="preserve">Прочие работы по содержанию общедомового имущества </t>
  </si>
  <si>
    <t xml:space="preserve"> оборудования и систем инженерно-технического обеспечения и  приборов учета</t>
  </si>
  <si>
    <t xml:space="preserve"> конструктивных элементов многоквартирных домов</t>
  </si>
  <si>
    <t>периодичность работ</t>
  </si>
  <si>
    <t xml:space="preserve">ежедневно </t>
  </si>
  <si>
    <t>ежемесячно</t>
  </si>
  <si>
    <t>ежедневно</t>
  </si>
  <si>
    <t>сметная стоимость выполненной работы (услуги) за месяц</t>
  </si>
  <si>
    <t>оплачено</t>
  </si>
  <si>
    <t>Цена выполненной работы (оказанной услуги) в руб.</t>
  </si>
  <si>
    <t>остаток денежных средств на начало года</t>
  </si>
  <si>
    <t>янв.</t>
  </si>
  <si>
    <t>февр.</t>
  </si>
  <si>
    <t>апр.</t>
  </si>
  <si>
    <t>сент.</t>
  </si>
  <si>
    <t>окт.</t>
  </si>
  <si>
    <t>нояб.</t>
  </si>
  <si>
    <t>декаб.</t>
  </si>
  <si>
    <t>росте-леком</t>
  </si>
  <si>
    <t>ИТОГО:</t>
  </si>
  <si>
    <t>покос</t>
  </si>
  <si>
    <t>Принял:</t>
  </si>
  <si>
    <t>___________________________________</t>
  </si>
  <si>
    <t>начислено</t>
  </si>
  <si>
    <t xml:space="preserve"> управле-ние</t>
  </si>
  <si>
    <t>оплата коммунальных ресурсов на содержание ОДИ</t>
  </si>
  <si>
    <t>1 полугодие</t>
  </si>
  <si>
    <t>услуги сторонних организаций, разовые работы</t>
  </si>
  <si>
    <t>Смена: выключателей</t>
  </si>
  <si>
    <t>эл-во</t>
  </si>
  <si>
    <t>х/в</t>
  </si>
  <si>
    <t>Гидравлическое испытание трубопроводов систем отопления, водопровода и горячего водоснабжения диаметром: до 100 мм</t>
  </si>
  <si>
    <t>Установка вентилей, задвижек, затворов, клапанов обратных, кранов проходных на трубопроводах из стальных труб диаметром: до 20 мм</t>
  </si>
  <si>
    <t>Прокладка внутренних трубопроводов канализации из полипропиленовых труб диаметром: 110 мм</t>
  </si>
  <si>
    <t>Установка вентилей, задвижек, затворов, клапанов обратных, кранов проходных на трубопроводах из стальных труб диаметром: до 25 мм</t>
  </si>
  <si>
    <t>Прокладка трубопроводов водоснабжения из напорных полиэтиленовых труб низкого давления среднего типа наружным диаметром: 20 мм</t>
  </si>
  <si>
    <t>100 шт.</t>
  </si>
  <si>
    <t>Работы по уборке придомовой территории</t>
  </si>
  <si>
    <t>100 м трубопровода</t>
  </si>
  <si>
    <t>общехозяйственные расходы</t>
  </si>
  <si>
    <t>100 м</t>
  </si>
  <si>
    <t>1 врезка</t>
  </si>
  <si>
    <t>1 шт.</t>
  </si>
  <si>
    <t>100 м2 покрытия</t>
  </si>
  <si>
    <t>100 м2 отремонтированной поверхности</t>
  </si>
  <si>
    <t xml:space="preserve">Смена: прямых звеньев водосточных труб </t>
  </si>
  <si>
    <t>Врезка в действующие внутренние сети трубопроводов отопления и водоснабжения диаметром: 15 мм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</si>
  <si>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</si>
  <si>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шт.</t>
  </si>
  <si>
    <t>2 подъезд 1 этаж</t>
  </si>
  <si>
    <t xml:space="preserve">Перечень выполненных работ по сметам за 2024 год по дому Кочубея 7   </t>
  </si>
  <si>
    <t>Информация о доходах и расходах по дому __Кочубея 7__на 2024год.</t>
  </si>
  <si>
    <t>кв.14 (ремонт стояка х/в)</t>
  </si>
  <si>
    <t>Труба соединительная(гибо)25мм</t>
  </si>
  <si>
    <t>(ремонт светильника 1 под.2 этаж)</t>
  </si>
  <si>
    <t>ревизия ГРЩ</t>
  </si>
  <si>
    <t>9 подъезд ремонт аудиодомофонной системы</t>
  </si>
  <si>
    <t>кв.92 восстановление нуля в эл.щитовой</t>
  </si>
  <si>
    <t>кв.151</t>
  </si>
  <si>
    <t>тачка + черенок</t>
  </si>
  <si>
    <t>(цоколь)</t>
  </si>
  <si>
    <t>Ремонт штукатурки гладких фасадов по камню и бетону с земли и лесов: цементно-известковым раствором площадью отдельных мест до 5 м2 толщиной слоя до 20 мм</t>
  </si>
  <si>
    <t>кв.33</t>
  </si>
  <si>
    <t>отрава для блох</t>
  </si>
  <si>
    <t xml:space="preserve">кв.102-103 </t>
  </si>
  <si>
    <t>ремонт входной железной двери 1 под.</t>
  </si>
  <si>
    <t>кв.15(стояк канализации)</t>
  </si>
  <si>
    <t>тех.обслуживание и ремонт газового оборудования</t>
  </si>
  <si>
    <t xml:space="preserve"> (теплоузел ремонт ввода )</t>
  </si>
  <si>
    <t>Врезка в действующие  сети трубопроводов отопления и водоснабжения диаметром: 80 мм</t>
  </si>
  <si>
    <t>кв.144(вводный кран на х/в)</t>
  </si>
  <si>
    <t>стояк х/в  2 под.</t>
  </si>
  <si>
    <t>диагностика газового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</si>
</sst>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0_р_."/>
    <numFmt numFmtId="167" formatCode="0.000"/>
  </numFmts>
  <fonts count="3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11"/>
      <color indexed="8"/>
      <name val="Calibri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7"/>
      <name val="Arial Cyr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6"/>
      <name val="Arial Cyr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69A"/>
        <bgColor indexed="64"/>
      </patternFill>
    </fill>
    <fill>
      <patternFill patternType="solid">
        <fgColor rgb="FFEA977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6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19" borderId="0" applyNumberFormat="0" applyBorder="0" applyAlignment="0" applyProtection="0"/>
    <xf numFmtId="0" fontId="10" fillId="8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15" applyNumberFormat="0" applyAlignment="0" applyProtection="0"/>
    <xf numFmtId="0" fontId="12" fillId="27" borderId="16" applyNumberFormat="0" applyAlignment="0" applyProtection="0"/>
    <xf numFmtId="0" fontId="13" fillId="27" borderId="15" applyNumberFormat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20" applyNumberFormat="0" applyFill="0" applyAlignment="0" applyProtection="0"/>
    <xf numFmtId="0" fontId="18" fillId="28" borderId="21" applyNumberFormat="0" applyAlignment="0" applyProtection="0"/>
    <xf numFmtId="0" fontId="19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0" applyNumberFormat="0" applyFill="0" applyBorder="0" applyAlignment="0" applyProtection="0"/>
    <xf numFmtId="0" fontId="5" fillId="31" borderId="22" applyNumberFormat="0" applyFont="0" applyAlignment="0" applyProtection="0"/>
    <xf numFmtId="0" fontId="23" fillId="0" borderId="23" applyNumberFormat="0" applyFill="0" applyAlignment="0" applyProtection="0"/>
    <xf numFmtId="0" fontId="24" fillId="0" borderId="0" applyNumberFormat="0" applyFill="0" applyBorder="0" applyAlignment="0" applyProtection="0"/>
    <xf numFmtId="0" fontId="25" fillId="32" borderId="0" applyNumberFormat="0" applyBorder="0" applyAlignment="0" applyProtection="0"/>
  </cellStyleXfs>
  <cellXfs count="127">
    <xf numFmtId="0" fontId="0" fillId="0" borderId="0" xfId="0"/>
    <xf numFmtId="2" fontId="0" fillId="0" borderId="0" xfId="0" applyNumberFormat="1"/>
    <xf numFmtId="165" fontId="0" fillId="0" borderId="0" xfId="0" applyNumberFormat="1"/>
    <xf numFmtId="0" fontId="0" fillId="0" borderId="2" xfId="0" applyBorder="1"/>
    <xf numFmtId="165" fontId="2" fillId="0" borderId="0" xfId="0" applyNumberFormat="1" applyFont="1"/>
    <xf numFmtId="0" fontId="0" fillId="0" borderId="2" xfId="0" applyBorder="1" applyAlignment="1">
      <alignment wrapText="1"/>
    </xf>
    <xf numFmtId="167" fontId="0" fillId="0" borderId="0" xfId="0" applyNumberFormat="1"/>
    <xf numFmtId="4" fontId="0" fillId="0" borderId="0" xfId="0" applyNumberFormat="1"/>
    <xf numFmtId="0" fontId="3" fillId="0" borderId="0" xfId="0" applyFont="1"/>
    <xf numFmtId="0" fontId="3" fillId="34" borderId="0" xfId="0" applyFont="1" applyFill="1"/>
    <xf numFmtId="0" fontId="3" fillId="38" borderId="0" xfId="0" applyFont="1" applyFill="1"/>
    <xf numFmtId="2" fontId="2" fillId="0" borderId="1" xfId="0" applyNumberFormat="1" applyFont="1" applyBorder="1" applyAlignment="1">
      <alignment horizontal="left" vertical="top" textRotation="90" wrapText="1"/>
    </xf>
    <xf numFmtId="2" fontId="7" fillId="41" borderId="13" xfId="0" applyNumberFormat="1" applyFont="1" applyFill="1" applyBorder="1"/>
    <xf numFmtId="2" fontId="7" fillId="0" borderId="6" xfId="0" applyNumberFormat="1" applyFont="1" applyBorder="1" applyAlignment="1">
      <alignment horizontal="center" vertical="top" wrapText="1"/>
    </xf>
    <xf numFmtId="2" fontId="2" fillId="42" borderId="6" xfId="0" applyNumberFormat="1" applyFont="1" applyFill="1" applyBorder="1" applyAlignment="1">
      <alignment horizontal="center" vertical="top" wrapText="1"/>
    </xf>
    <xf numFmtId="2" fontId="2" fillId="35" borderId="8" xfId="0" applyNumberFormat="1" applyFont="1" applyFill="1" applyBorder="1" applyAlignment="1">
      <alignment horizontal="center" vertical="top" wrapText="1"/>
    </xf>
    <xf numFmtId="2" fontId="2" fillId="35" borderId="12" xfId="0" applyNumberFormat="1" applyFont="1" applyFill="1" applyBorder="1" applyAlignment="1">
      <alignment horizontal="center" vertical="top" wrapText="1"/>
    </xf>
    <xf numFmtId="2" fontId="2" fillId="35" borderId="5" xfId="0" applyNumberFormat="1" applyFont="1" applyFill="1" applyBorder="1" applyAlignment="1">
      <alignment horizontal="center" vertical="top" wrapText="1"/>
    </xf>
    <xf numFmtId="17" fontId="4" fillId="9" borderId="2" xfId="0" applyNumberFormat="1" applyFont="1" applyFill="1" applyBorder="1" applyAlignment="1">
      <alignment horizontal="left"/>
    </xf>
    <xf numFmtId="165" fontId="2" fillId="35" borderId="2" xfId="0" applyNumberFormat="1" applyFont="1" applyFill="1" applyBorder="1"/>
    <xf numFmtId="165" fontId="2" fillId="35" borderId="6" xfId="0" applyNumberFormat="1" applyFont="1" applyFill="1" applyBorder="1"/>
    <xf numFmtId="4" fontId="2" fillId="35" borderId="2" xfId="0" applyNumberFormat="1" applyFont="1" applyFill="1" applyBorder="1"/>
    <xf numFmtId="17" fontId="4" fillId="43" borderId="2" xfId="0" applyNumberFormat="1" applyFont="1" applyFill="1" applyBorder="1" applyAlignment="1">
      <alignment horizontal="left" wrapText="1"/>
    </xf>
    <xf numFmtId="0" fontId="4" fillId="36" borderId="2" xfId="0" applyFont="1" applyFill="1" applyBorder="1"/>
    <xf numFmtId="165" fontId="2" fillId="44" borderId="2" xfId="0" applyNumberFormat="1" applyFont="1" applyFill="1" applyBorder="1"/>
    <xf numFmtId="0" fontId="4" fillId="0" borderId="0" xfId="0" applyFont="1"/>
    <xf numFmtId="165" fontId="27" fillId="36" borderId="2" xfId="0" applyNumberFormat="1" applyFont="1" applyFill="1" applyBorder="1"/>
    <xf numFmtId="4" fontId="28" fillId="36" borderId="2" xfId="0" applyNumberFormat="1" applyFont="1" applyFill="1" applyBorder="1"/>
    <xf numFmtId="0" fontId="3" fillId="45" borderId="0" xfId="0" applyFont="1" applyFill="1"/>
    <xf numFmtId="0" fontId="1" fillId="41" borderId="13" xfId="0" applyFont="1" applyFill="1" applyBorder="1"/>
    <xf numFmtId="0" fontId="1" fillId="41" borderId="13" xfId="0" applyFont="1" applyFill="1" applyBorder="1" applyAlignment="1">
      <alignment wrapText="1"/>
    </xf>
    <xf numFmtId="2" fontId="2" fillId="0" borderId="6" xfId="0" applyNumberFormat="1" applyFont="1" applyBorder="1" applyAlignment="1">
      <alignment vertical="top" textRotation="90" wrapText="1"/>
    </xf>
    <xf numFmtId="2" fontId="1" fillId="35" borderId="7" xfId="0" applyNumberFormat="1" applyFont="1" applyFill="1" applyBorder="1" applyAlignment="1">
      <alignment horizontal="center" vertical="top" wrapText="1"/>
    </xf>
    <xf numFmtId="0" fontId="1" fillId="41" borderId="2" xfId="0" applyFont="1" applyFill="1" applyBorder="1" applyAlignment="1">
      <alignment horizontal="center" wrapText="1"/>
    </xf>
    <xf numFmtId="0" fontId="2" fillId="33" borderId="5" xfId="0" applyFont="1" applyFill="1" applyBorder="1" applyAlignment="1">
      <alignment horizontal="center" wrapText="1"/>
    </xf>
    <xf numFmtId="4" fontId="2" fillId="44" borderId="2" xfId="0" applyNumberFormat="1" applyFont="1" applyFill="1" applyBorder="1"/>
    <xf numFmtId="165" fontId="27" fillId="33" borderId="2" xfId="0" applyNumberFormat="1" applyFont="1" applyFill="1" applyBorder="1"/>
    <xf numFmtId="165" fontId="27" fillId="42" borderId="2" xfId="0" applyNumberFormat="1" applyFont="1" applyFill="1" applyBorder="1"/>
    <xf numFmtId="165" fontId="8" fillId="0" borderId="0" xfId="0" applyNumberFormat="1" applyFont="1"/>
    <xf numFmtId="4" fontId="27" fillId="41" borderId="2" xfId="0" applyNumberFormat="1" applyFont="1" applyFill="1" applyBorder="1" applyAlignment="1">
      <alignment horizontal="center"/>
    </xf>
    <xf numFmtId="4" fontId="27" fillId="41" borderId="2" xfId="0" applyNumberFormat="1" applyFont="1" applyFill="1" applyBorder="1"/>
    <xf numFmtId="165" fontId="27" fillId="35" borderId="2" xfId="0" applyNumberFormat="1" applyFont="1" applyFill="1" applyBorder="1"/>
    <xf numFmtId="0" fontId="0" fillId="35" borderId="0" xfId="0" applyFill="1"/>
    <xf numFmtId="165" fontId="2" fillId="35" borderId="0" xfId="0" applyNumberFormat="1" applyFont="1" applyFill="1"/>
    <xf numFmtId="0" fontId="3" fillId="35" borderId="0" xfId="0" applyFont="1" applyFill="1"/>
    <xf numFmtId="0" fontId="3" fillId="47" borderId="0" xfId="0" applyFont="1" applyFill="1"/>
    <xf numFmtId="0" fontId="3" fillId="48" borderId="0" xfId="0" applyFont="1" applyFill="1"/>
    <xf numFmtId="0" fontId="3" fillId="46" borderId="0" xfId="0" applyFont="1" applyFill="1"/>
    <xf numFmtId="0" fontId="29" fillId="0" borderId="2" xfId="0" applyFont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top" wrapText="1"/>
    </xf>
    <xf numFmtId="167" fontId="3" fillId="47" borderId="0" xfId="0" applyNumberFormat="1" applyFont="1" applyFill="1"/>
    <xf numFmtId="2" fontId="3" fillId="39" borderId="12" xfId="0" applyNumberFormat="1" applyFont="1" applyFill="1" applyBorder="1"/>
    <xf numFmtId="2" fontId="3" fillId="39" borderId="12" xfId="0" applyNumberFormat="1" applyFont="1" applyFill="1" applyBorder="1" applyAlignment="1">
      <alignment horizontal="left"/>
    </xf>
    <xf numFmtId="0" fontId="31" fillId="36" borderId="7" xfId="0" applyFont="1" applyFill="1" applyBorder="1" applyAlignment="1">
      <alignment wrapText="1"/>
    </xf>
    <xf numFmtId="2" fontId="2" fillId="36" borderId="12" xfId="0" applyNumberFormat="1" applyFont="1" applyFill="1" applyBorder="1" applyAlignment="1">
      <alignment horizontal="center" vertical="top"/>
    </xf>
    <xf numFmtId="2" fontId="2" fillId="36" borderId="14" xfId="0" applyNumberFormat="1" applyFont="1" applyFill="1" applyBorder="1" applyAlignment="1">
      <alignment horizontal="center" vertical="top"/>
    </xf>
    <xf numFmtId="2" fontId="2" fillId="36" borderId="6" xfId="0" applyNumberFormat="1" applyFont="1" applyFill="1" applyBorder="1" applyAlignment="1">
      <alignment horizontal="center" vertical="top"/>
    </xf>
    <xf numFmtId="2" fontId="2" fillId="36" borderId="2" xfId="0" applyNumberFormat="1" applyFont="1" applyFill="1" applyBorder="1" applyAlignment="1">
      <alignment horizontal="right" vertical="top" wrapText="1"/>
    </xf>
    <xf numFmtId="2" fontId="7" fillId="36" borderId="2" xfId="0" applyNumberFormat="1" applyFont="1" applyFill="1" applyBorder="1" applyAlignment="1">
      <alignment vertical="top" wrapText="1"/>
    </xf>
    <xf numFmtId="2" fontId="7" fillId="36" borderId="6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67" fontId="0" fillId="0" borderId="7" xfId="0" applyNumberFormat="1" applyBorder="1" applyAlignment="1">
      <alignment horizontal="left" wrapText="1"/>
    </xf>
    <xf numFmtId="167" fontId="0" fillId="0" borderId="8" xfId="0" applyNumberFormat="1" applyBorder="1" applyAlignment="1">
      <alignment horizontal="left" wrapText="1"/>
    </xf>
    <xf numFmtId="167" fontId="0" fillId="0" borderId="5" xfId="0" applyNumberFormat="1" applyBorder="1" applyAlignment="1">
      <alignment horizontal="left" wrapText="1"/>
    </xf>
    <xf numFmtId="2" fontId="3" fillId="0" borderId="7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7" fontId="0" fillId="0" borderId="7" xfId="0" applyNumberFormat="1" applyBorder="1" applyAlignment="1">
      <alignment horizontal="left"/>
    </xf>
    <xf numFmtId="167" fontId="0" fillId="0" borderId="8" xfId="0" applyNumberFormat="1" applyBorder="1" applyAlignment="1">
      <alignment horizontal="left"/>
    </xf>
    <xf numFmtId="167" fontId="0" fillId="0" borderId="5" xfId="0" applyNumberForma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0" fillId="0" borderId="11" xfId="0" applyBorder="1" applyAlignment="1">
      <alignment horizontal="center"/>
    </xf>
    <xf numFmtId="0" fontId="26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7" fillId="0" borderId="10" xfId="0" applyNumberFormat="1" applyFont="1" applyBorder="1" applyAlignment="1">
      <alignment horizontal="left" wrapText="1"/>
    </xf>
    <xf numFmtId="2" fontId="7" fillId="0" borderId="4" xfId="0" applyNumberFormat="1" applyFont="1" applyBorder="1" applyAlignment="1">
      <alignment horizontal="left" wrapText="1"/>
    </xf>
    <xf numFmtId="2" fontId="7" fillId="0" borderId="9" xfId="0" applyNumberFormat="1" applyFont="1" applyBorder="1" applyAlignment="1">
      <alignment horizontal="left" wrapText="1"/>
    </xf>
    <xf numFmtId="2" fontId="7" fillId="0" borderId="14" xfId="0" applyNumberFormat="1" applyFont="1" applyBorder="1" applyAlignment="1">
      <alignment horizontal="left" wrapText="1"/>
    </xf>
    <xf numFmtId="2" fontId="7" fillId="0" borderId="1" xfId="0" applyNumberFormat="1" applyFont="1" applyBorder="1" applyAlignment="1">
      <alignment horizontal="left" textRotation="90" wrapText="1"/>
    </xf>
    <xf numFmtId="2" fontId="7" fillId="0" borderId="3" xfId="0" applyNumberFormat="1" applyFont="1" applyBorder="1" applyAlignment="1">
      <alignment horizontal="left" textRotation="90" wrapText="1"/>
    </xf>
    <xf numFmtId="2" fontId="7" fillId="0" borderId="6" xfId="0" applyNumberFormat="1" applyFont="1" applyBorder="1" applyAlignment="1">
      <alignment horizontal="left" textRotation="90" wrapText="1"/>
    </xf>
    <xf numFmtId="2" fontId="8" fillId="0" borderId="1" xfId="0" applyNumberFormat="1" applyFont="1" applyBorder="1" applyAlignment="1">
      <alignment horizontal="center" wrapText="1"/>
    </xf>
    <xf numFmtId="2" fontId="8" fillId="0" borderId="3" xfId="0" applyNumberFormat="1" applyFont="1" applyBorder="1" applyAlignment="1">
      <alignment horizontal="center" wrapText="1"/>
    </xf>
    <xf numFmtId="2" fontId="8" fillId="0" borderId="6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left" vertical="top" textRotation="90" wrapText="1"/>
    </xf>
    <xf numFmtId="2" fontId="2" fillId="0" borderId="6" xfId="0" applyNumberFormat="1" applyFont="1" applyBorder="1" applyAlignment="1">
      <alignment horizontal="left" vertical="top" textRotation="90" wrapText="1"/>
    </xf>
    <xf numFmtId="2" fontId="4" fillId="0" borderId="1" xfId="0" applyNumberFormat="1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7" fillId="0" borderId="7" xfId="0" applyNumberFormat="1" applyFont="1" applyBorder="1" applyAlignment="1">
      <alignment horizontal="center" vertical="top" wrapText="1"/>
    </xf>
    <xf numFmtId="2" fontId="7" fillId="0" borderId="5" xfId="0" applyNumberFormat="1" applyFont="1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5" fontId="2" fillId="40" borderId="7" xfId="0" applyNumberFormat="1" applyFont="1" applyFill="1" applyBorder="1" applyAlignment="1">
      <alignment horizontal="center"/>
    </xf>
    <xf numFmtId="165" fontId="2" fillId="40" borderId="5" xfId="0" applyNumberFormat="1" applyFont="1" applyFill="1" applyBorder="1" applyAlignment="1">
      <alignment horizontal="center"/>
    </xf>
    <xf numFmtId="0" fontId="1" fillId="42" borderId="7" xfId="0" applyFont="1" applyFill="1" applyBorder="1" applyAlignment="1">
      <alignment horizontal="center" wrapText="1"/>
    </xf>
    <xf numFmtId="0" fontId="1" fillId="42" borderId="8" xfId="0" applyFont="1" applyFill="1" applyBorder="1" applyAlignment="1">
      <alignment horizontal="center" wrapText="1"/>
    </xf>
    <xf numFmtId="0" fontId="1" fillId="42" borderId="5" xfId="0" applyFont="1" applyFill="1" applyBorder="1" applyAlignment="1">
      <alignment horizontal="center" wrapText="1"/>
    </xf>
    <xf numFmtId="0" fontId="3" fillId="41" borderId="8" xfId="0" applyFont="1" applyFill="1" applyBorder="1" applyAlignment="1">
      <alignment horizontal="center" wrapText="1"/>
    </xf>
    <xf numFmtId="0" fontId="3" fillId="41" borderId="5" xfId="0" applyFont="1" applyFill="1" applyBorder="1" applyAlignment="1">
      <alignment horizontal="center" wrapText="1"/>
    </xf>
    <xf numFmtId="2" fontId="1" fillId="35" borderId="7" xfId="0" applyNumberFormat="1" applyFont="1" applyFill="1" applyBorder="1" applyAlignment="1">
      <alignment horizontal="center" vertical="top" wrapText="1"/>
    </xf>
    <xf numFmtId="2" fontId="1" fillId="35" borderId="8" xfId="0" applyNumberFormat="1" applyFont="1" applyFill="1" applyBorder="1" applyAlignment="1">
      <alignment horizontal="center" vertical="top" wrapText="1"/>
    </xf>
    <xf numFmtId="2" fontId="1" fillId="35" borderId="5" xfId="0" applyNumberFormat="1" applyFont="1" applyFill="1" applyBorder="1" applyAlignment="1">
      <alignment horizontal="center" vertical="top" wrapText="1"/>
    </xf>
    <xf numFmtId="0" fontId="2" fillId="37" borderId="2" xfId="0" applyFont="1" applyFill="1" applyBorder="1" applyAlignment="1">
      <alignment horizontal="center" wrapText="1"/>
    </xf>
    <xf numFmtId="0" fontId="0" fillId="40" borderId="5" xfId="0" applyFill="1" applyBorder="1"/>
    <xf numFmtId="165" fontId="27" fillId="36" borderId="7" xfId="0" applyNumberFormat="1" applyFont="1" applyFill="1" applyBorder="1" applyAlignment="1">
      <alignment horizontal="center"/>
    </xf>
    <xf numFmtId="165" fontId="27" fillId="36" borderId="5" xfId="0" applyNumberFormat="1" applyFont="1" applyFill="1" applyBorder="1" applyAlignment="1">
      <alignment horizontal="center"/>
    </xf>
    <xf numFmtId="165" fontId="8" fillId="0" borderId="11" xfId="0" applyNumberFormat="1" applyFont="1" applyBorder="1" applyAlignment="1">
      <alignment horizontal="center"/>
    </xf>
    <xf numFmtId="0" fontId="2" fillId="41" borderId="8" xfId="0" applyFont="1" applyFill="1" applyBorder="1" applyAlignment="1">
      <alignment horizontal="center" wrapText="1"/>
    </xf>
    <xf numFmtId="0" fontId="2" fillId="41" borderId="5" xfId="0" applyFont="1" applyFill="1" applyBorder="1" applyAlignment="1">
      <alignment horizont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 2" xfId="38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3:R43"/>
  <sheetViews>
    <sheetView tabSelected="1" zoomScaleNormal="100" workbookViewId="0">
      <selection activeCell="P37" sqref="P37"/>
    </sheetView>
  </sheetViews>
  <sheetFormatPr defaultRowHeight="12.75" x14ac:dyDescent="0.2"/>
  <cols>
    <col min="4" max="4" width="10.85546875" customWidth="1"/>
    <col min="16" max="16" width="10.140625" bestFit="1" customWidth="1"/>
  </cols>
  <sheetData>
    <row r="3" spans="1:18" ht="15.75" x14ac:dyDescent="0.25">
      <c r="A3" s="78" t="s">
        <v>88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8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18" x14ac:dyDescent="0.2">
      <c r="A5" s="79"/>
      <c r="B5" s="77"/>
      <c r="C5" s="77"/>
      <c r="D5" s="77"/>
      <c r="E5" s="103"/>
      <c r="F5" s="101" t="s">
        <v>28</v>
      </c>
      <c r="G5" s="73"/>
      <c r="H5" s="73"/>
      <c r="I5" s="73"/>
      <c r="J5" s="73"/>
      <c r="K5" s="73"/>
      <c r="L5" s="73"/>
      <c r="M5" s="73"/>
      <c r="N5" s="73"/>
      <c r="O5" s="73"/>
      <c r="P5" s="74"/>
      <c r="Q5" s="3"/>
    </row>
    <row r="6" spans="1:18" x14ac:dyDescent="0.2">
      <c r="A6" s="29"/>
      <c r="B6" s="104" t="s">
        <v>29</v>
      </c>
      <c r="C6" s="105"/>
      <c r="D6" s="105"/>
      <c r="E6" s="106"/>
      <c r="F6" s="80" t="s">
        <v>5</v>
      </c>
      <c r="G6" s="81"/>
      <c r="H6" s="81"/>
      <c r="I6" s="81"/>
      <c r="J6" s="81"/>
      <c r="K6" s="81"/>
      <c r="L6" s="81"/>
      <c r="M6" s="81"/>
      <c r="N6" s="82" t="s">
        <v>30</v>
      </c>
      <c r="O6" s="83"/>
      <c r="P6" s="86" t="s">
        <v>31</v>
      </c>
      <c r="Q6" s="89" t="s">
        <v>12</v>
      </c>
    </row>
    <row r="7" spans="1:18" x14ac:dyDescent="0.2">
      <c r="A7" s="30"/>
      <c r="B7" s="75" t="s">
        <v>32</v>
      </c>
      <c r="C7" s="75" t="s">
        <v>7</v>
      </c>
      <c r="D7" s="75" t="s">
        <v>61</v>
      </c>
      <c r="E7" s="94" t="s">
        <v>6</v>
      </c>
      <c r="F7" s="92" t="s">
        <v>33</v>
      </c>
      <c r="G7" s="92" t="s">
        <v>74</v>
      </c>
      <c r="H7" s="92" t="s">
        <v>34</v>
      </c>
      <c r="I7" s="92" t="s">
        <v>35</v>
      </c>
      <c r="J7" s="92" t="s">
        <v>36</v>
      </c>
      <c r="K7" s="92" t="s">
        <v>76</v>
      </c>
      <c r="L7" s="96" t="s">
        <v>37</v>
      </c>
      <c r="M7" s="98"/>
      <c r="N7" s="84"/>
      <c r="O7" s="85"/>
      <c r="P7" s="87"/>
      <c r="Q7" s="90"/>
    </row>
    <row r="8" spans="1:18" ht="129.6" customHeight="1" x14ac:dyDescent="0.2">
      <c r="A8" s="12"/>
      <c r="B8" s="76"/>
      <c r="C8" s="76"/>
      <c r="D8" s="76"/>
      <c r="E8" s="95"/>
      <c r="F8" s="93"/>
      <c r="G8" s="93"/>
      <c r="H8" s="93"/>
      <c r="I8" s="93"/>
      <c r="J8" s="93"/>
      <c r="K8" s="93"/>
      <c r="L8" s="31" t="s">
        <v>62</v>
      </c>
      <c r="M8" s="31" t="s">
        <v>64</v>
      </c>
      <c r="N8" s="11" t="s">
        <v>38</v>
      </c>
      <c r="O8" s="11" t="s">
        <v>39</v>
      </c>
      <c r="P8" s="88"/>
      <c r="Q8" s="91"/>
    </row>
    <row r="9" spans="1:18" x14ac:dyDescent="0.2">
      <c r="A9" s="53" t="s">
        <v>63</v>
      </c>
      <c r="B9" s="54"/>
      <c r="C9" s="54"/>
      <c r="D9" s="55"/>
      <c r="E9" s="56"/>
      <c r="F9" s="57">
        <v>1.3</v>
      </c>
      <c r="G9" s="57">
        <v>1.91</v>
      </c>
      <c r="H9" s="57">
        <v>3.2</v>
      </c>
      <c r="I9" s="57">
        <v>0.24</v>
      </c>
      <c r="J9" s="57">
        <v>2</v>
      </c>
      <c r="K9" s="57">
        <v>3</v>
      </c>
      <c r="L9" s="57">
        <v>0</v>
      </c>
      <c r="M9" s="57">
        <v>0.4</v>
      </c>
      <c r="N9" s="58">
        <v>2.8</v>
      </c>
      <c r="O9" s="58">
        <v>2.8</v>
      </c>
      <c r="P9" s="59">
        <v>1.85</v>
      </c>
      <c r="Q9" s="59">
        <f>SUM(F9:P9)</f>
        <v>19.500000000000004</v>
      </c>
    </row>
    <row r="10" spans="1:18" ht="22.5" x14ac:dyDescent="0.2">
      <c r="A10" s="107" t="s">
        <v>40</v>
      </c>
      <c r="B10" s="108"/>
      <c r="C10" s="108"/>
      <c r="D10" s="109"/>
      <c r="E10" s="39">
        <v>6927.6</v>
      </c>
      <c r="F10" s="96" t="s">
        <v>41</v>
      </c>
      <c r="G10" s="97"/>
      <c r="H10" s="97"/>
      <c r="I10" s="97"/>
      <c r="J10" s="97"/>
      <c r="K10" s="97"/>
      <c r="L10" s="97"/>
      <c r="M10" s="98"/>
      <c r="N10" s="99" t="s">
        <v>42</v>
      </c>
      <c r="O10" s="100"/>
      <c r="P10" s="13" t="s">
        <v>43</v>
      </c>
      <c r="Q10" s="13"/>
    </row>
    <row r="11" spans="1:18" x14ac:dyDescent="0.2">
      <c r="A11" s="112" t="s">
        <v>44</v>
      </c>
      <c r="B11" s="113"/>
      <c r="C11" s="113"/>
      <c r="D11" s="113"/>
      <c r="E11" s="114"/>
      <c r="F11" s="14">
        <v>9005.880000000001</v>
      </c>
      <c r="G11" s="14">
        <v>13231.716</v>
      </c>
      <c r="H11" s="14">
        <v>22168.320000000003</v>
      </c>
      <c r="I11" s="14">
        <v>1662.624</v>
      </c>
      <c r="J11" s="14">
        <v>13855.2</v>
      </c>
      <c r="K11" s="14">
        <v>20782.800000000003</v>
      </c>
      <c r="L11" s="14">
        <v>0</v>
      </c>
      <c r="M11" s="14">
        <v>2771.0400000000004</v>
      </c>
      <c r="N11" s="14">
        <v>19397.28</v>
      </c>
      <c r="O11" s="14">
        <v>19397.28</v>
      </c>
      <c r="P11" s="14">
        <v>12816.060000000001</v>
      </c>
      <c r="Q11" s="14">
        <f>F11+G11+H11+I11+J11+K11+L11+M11+N11+O11+P11</f>
        <v>135088.20000000001</v>
      </c>
    </row>
    <row r="12" spans="1:18" x14ac:dyDescent="0.2">
      <c r="A12" s="115" t="s">
        <v>45</v>
      </c>
      <c r="B12" s="115"/>
      <c r="C12" s="115"/>
      <c r="D12" s="115"/>
      <c r="E12" s="116"/>
      <c r="F12" s="117" t="s">
        <v>46</v>
      </c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9"/>
    </row>
    <row r="13" spans="1:18" x14ac:dyDescent="0.2">
      <c r="A13" s="125" t="s">
        <v>47</v>
      </c>
      <c r="B13" s="125"/>
      <c r="C13" s="125"/>
      <c r="D13" s="126"/>
      <c r="E13" s="40">
        <v>-80056.104089999804</v>
      </c>
      <c r="F13" s="32"/>
      <c r="G13" s="15"/>
      <c r="H13" s="16"/>
      <c r="I13" s="15"/>
      <c r="J13" s="15"/>
      <c r="K13" s="15"/>
      <c r="L13" s="15"/>
      <c r="M13" s="15"/>
      <c r="N13" s="15"/>
      <c r="O13" s="15"/>
      <c r="P13" s="15"/>
      <c r="Q13" s="17"/>
    </row>
    <row r="14" spans="1:18" x14ac:dyDescent="0.2">
      <c r="A14" s="33"/>
      <c r="B14" s="120" t="s">
        <v>60</v>
      </c>
      <c r="C14" s="120"/>
      <c r="D14" s="34" t="s">
        <v>45</v>
      </c>
      <c r="E14" s="35" t="s">
        <v>25</v>
      </c>
      <c r="F14" s="32"/>
      <c r="G14" s="15"/>
      <c r="H14" s="16"/>
      <c r="I14" s="15"/>
      <c r="J14" s="15"/>
      <c r="K14" s="15"/>
      <c r="L14" s="15"/>
      <c r="M14" s="15"/>
      <c r="N14" s="15"/>
      <c r="O14" s="15"/>
      <c r="P14" s="15"/>
      <c r="Q14" s="17"/>
    </row>
    <row r="15" spans="1:18" x14ac:dyDescent="0.2">
      <c r="A15" s="18" t="s">
        <v>48</v>
      </c>
      <c r="B15" s="110">
        <v>148074.06</v>
      </c>
      <c r="C15" s="121"/>
      <c r="D15" s="36">
        <v>127704.28</v>
      </c>
      <c r="E15" s="24"/>
      <c r="F15" s="19">
        <v>9005.880000000001</v>
      </c>
      <c r="G15" s="19">
        <v>0</v>
      </c>
      <c r="H15" s="20">
        <v>22168.320000000003</v>
      </c>
      <c r="I15" s="19">
        <v>4600</v>
      </c>
      <c r="J15" s="19">
        <v>13855.2</v>
      </c>
      <c r="K15" s="19">
        <v>20782.800000000003</v>
      </c>
      <c r="L15" s="19">
        <f>21178.99+8253.94775</f>
        <v>29432.937750000001</v>
      </c>
      <c r="M15" s="19">
        <v>0</v>
      </c>
      <c r="N15" s="37">
        <v>0</v>
      </c>
      <c r="O15" s="37">
        <v>0</v>
      </c>
      <c r="P15" s="19">
        <v>12816.060000000001</v>
      </c>
      <c r="Q15" s="21">
        <f t="shared" ref="Q15:Q23" si="0">SUM(F15:P15)</f>
        <v>112661.19775000001</v>
      </c>
      <c r="R15" s="7"/>
    </row>
    <row r="16" spans="1:18" x14ac:dyDescent="0.2">
      <c r="A16" s="18" t="s">
        <v>49</v>
      </c>
      <c r="B16" s="110">
        <v>164521.5</v>
      </c>
      <c r="C16" s="111"/>
      <c r="D16" s="36">
        <f>138742.25+400</f>
        <v>139142.25</v>
      </c>
      <c r="E16" s="24"/>
      <c r="F16" s="19">
        <v>9005.880000000001</v>
      </c>
      <c r="G16" s="19">
        <v>0</v>
      </c>
      <c r="H16" s="20">
        <v>22168.320000000003</v>
      </c>
      <c r="I16" s="19">
        <v>4600</v>
      </c>
      <c r="J16" s="19">
        <v>15319.565759999999</v>
      </c>
      <c r="K16" s="19">
        <v>20782.800000000003</v>
      </c>
      <c r="L16" s="19">
        <f>18675.07+6818.63647</f>
        <v>25493.706470000001</v>
      </c>
      <c r="M16" s="19">
        <v>0</v>
      </c>
      <c r="N16" s="37">
        <f>3359+609+587+587</f>
        <v>5142</v>
      </c>
      <c r="O16" s="37">
        <v>0</v>
      </c>
      <c r="P16" s="19">
        <v>12816.060000000001</v>
      </c>
      <c r="Q16" s="21">
        <f t="shared" si="0"/>
        <v>115328.33223</v>
      </c>
      <c r="R16" s="7"/>
    </row>
    <row r="17" spans="1:18" x14ac:dyDescent="0.2">
      <c r="A17" s="18" t="s">
        <v>1</v>
      </c>
      <c r="B17" s="110">
        <v>160582.38</v>
      </c>
      <c r="C17" s="111"/>
      <c r="D17" s="36">
        <v>172484.35</v>
      </c>
      <c r="E17" s="24"/>
      <c r="F17" s="19">
        <v>9005.880000000001</v>
      </c>
      <c r="G17" s="19">
        <v>2995</v>
      </c>
      <c r="H17" s="20">
        <v>22168.320000000003</v>
      </c>
      <c r="I17" s="19">
        <v>4600</v>
      </c>
      <c r="J17" s="19">
        <v>15319.565759999999</v>
      </c>
      <c r="K17" s="19">
        <v>20782.800000000003</v>
      </c>
      <c r="L17" s="19">
        <f>7198.57416+14919.19</f>
        <v>22117.764159999999</v>
      </c>
      <c r="M17" s="19">
        <v>1700</v>
      </c>
      <c r="N17" s="37">
        <v>0</v>
      </c>
      <c r="O17" s="37">
        <v>0</v>
      </c>
      <c r="P17" s="19">
        <v>12816.060000000001</v>
      </c>
      <c r="Q17" s="21">
        <f t="shared" si="0"/>
        <v>111505.38991999999</v>
      </c>
      <c r="R17" s="7"/>
    </row>
    <row r="18" spans="1:18" x14ac:dyDescent="0.2">
      <c r="A18" s="18" t="s">
        <v>50</v>
      </c>
      <c r="B18" s="110">
        <v>157205.95000000001</v>
      </c>
      <c r="C18" s="111"/>
      <c r="D18" s="36">
        <v>150703.99</v>
      </c>
      <c r="E18" s="24"/>
      <c r="F18" s="19">
        <v>9005.880000000001</v>
      </c>
      <c r="G18" s="19">
        <v>1497</v>
      </c>
      <c r="H18" s="20">
        <v>22168.320000000003</v>
      </c>
      <c r="I18" s="19">
        <v>4600</v>
      </c>
      <c r="J18" s="19">
        <v>15319.565759999999</v>
      </c>
      <c r="K18" s="19">
        <v>20782.800000000003</v>
      </c>
      <c r="L18" s="19">
        <f>20135.69+10195.40485</f>
        <v>30331.094850000001</v>
      </c>
      <c r="M18" s="19">
        <v>0</v>
      </c>
      <c r="N18" s="37">
        <v>587</v>
      </c>
      <c r="O18" s="37">
        <v>0</v>
      </c>
      <c r="P18" s="19">
        <v>12816.060000000001</v>
      </c>
      <c r="Q18" s="21">
        <f t="shared" si="0"/>
        <v>117107.72060999999</v>
      </c>
      <c r="R18" s="7"/>
    </row>
    <row r="19" spans="1:18" x14ac:dyDescent="0.2">
      <c r="A19" s="18" t="s">
        <v>2</v>
      </c>
      <c r="B19" s="110">
        <v>165763.19</v>
      </c>
      <c r="C19" s="111"/>
      <c r="D19" s="36">
        <v>149202.91</v>
      </c>
      <c r="E19" s="24"/>
      <c r="F19" s="19">
        <v>9005.880000000001</v>
      </c>
      <c r="G19" s="19">
        <v>4491.8999999999996</v>
      </c>
      <c r="H19" s="20">
        <v>22168.320000000003</v>
      </c>
      <c r="I19" s="19">
        <v>0</v>
      </c>
      <c r="J19" s="19">
        <v>15319.565759999999</v>
      </c>
      <c r="K19" s="19">
        <v>20782.800000000003</v>
      </c>
      <c r="L19" s="19">
        <f>13771.56+41.72868</f>
        <v>13813.28868</v>
      </c>
      <c r="M19" s="41">
        <f>4400+8658.4</f>
        <v>13058.4</v>
      </c>
      <c r="N19" s="37">
        <v>0</v>
      </c>
      <c r="O19" s="37">
        <f>9207+1978</f>
        <v>11185</v>
      </c>
      <c r="P19" s="19">
        <v>12816.060000000001</v>
      </c>
      <c r="Q19" s="21">
        <f t="shared" si="0"/>
        <v>122641.21444</v>
      </c>
      <c r="R19" s="7"/>
    </row>
    <row r="20" spans="1:18" x14ac:dyDescent="0.2">
      <c r="A20" s="18" t="s">
        <v>3</v>
      </c>
      <c r="B20" s="110">
        <v>149225.23000000001</v>
      </c>
      <c r="C20" s="111"/>
      <c r="D20" s="36">
        <v>158776.39000000001</v>
      </c>
      <c r="E20" s="24"/>
      <c r="F20" s="19">
        <v>9005.880000000001</v>
      </c>
      <c r="G20" s="19">
        <v>5941.52</v>
      </c>
      <c r="H20" s="20">
        <v>22168.320000000003</v>
      </c>
      <c r="I20" s="19">
        <v>0</v>
      </c>
      <c r="J20" s="19">
        <v>15319.565759999999</v>
      </c>
      <c r="K20" s="19">
        <v>20782.800000000003</v>
      </c>
      <c r="L20" s="19">
        <f>15962.49+14162.15898</f>
        <v>30124.648979999998</v>
      </c>
      <c r="M20" s="41">
        <v>0</v>
      </c>
      <c r="N20" s="37">
        <v>0</v>
      </c>
      <c r="O20" s="37">
        <f>5609+24577</f>
        <v>30186</v>
      </c>
      <c r="P20" s="19">
        <v>12816.060000000001</v>
      </c>
      <c r="Q20" s="21">
        <f t="shared" si="0"/>
        <v>146344.79473999998</v>
      </c>
      <c r="R20" s="7"/>
    </row>
    <row r="21" spans="1:18" x14ac:dyDescent="0.2">
      <c r="A21" s="18" t="s">
        <v>4</v>
      </c>
      <c r="B21" s="110">
        <v>165536.53</v>
      </c>
      <c r="C21" s="111"/>
      <c r="D21" s="36">
        <v>148853.01</v>
      </c>
      <c r="E21" s="24"/>
      <c r="F21" s="19">
        <v>9005.880000000001</v>
      </c>
      <c r="G21" s="19">
        <v>9064.4313552000003</v>
      </c>
      <c r="H21" s="20">
        <v>22168.320000000003</v>
      </c>
      <c r="I21" s="19">
        <v>0</v>
      </c>
      <c r="J21" s="19">
        <v>15319.565759999999</v>
      </c>
      <c r="K21" s="19">
        <v>20782.800000000003</v>
      </c>
      <c r="L21" s="19">
        <f>11163+7026.8584</f>
        <v>18189.858400000001</v>
      </c>
      <c r="M21" s="19">
        <v>1000</v>
      </c>
      <c r="N21" s="37">
        <v>35175</v>
      </c>
      <c r="O21" s="37">
        <v>36860</v>
      </c>
      <c r="P21" s="19">
        <v>12816.060000000001</v>
      </c>
      <c r="Q21" s="21">
        <f t="shared" si="0"/>
        <v>180381.9155152</v>
      </c>
      <c r="R21" s="7"/>
    </row>
    <row r="22" spans="1:18" x14ac:dyDescent="0.2">
      <c r="A22" s="18" t="s">
        <v>16</v>
      </c>
      <c r="B22" s="110">
        <v>153601.57</v>
      </c>
      <c r="C22" s="111"/>
      <c r="D22" s="36">
        <f>158976.98+100</f>
        <v>159076.98000000001</v>
      </c>
      <c r="E22" s="24"/>
      <c r="F22" s="19">
        <v>9005.880000000001</v>
      </c>
      <c r="G22" s="19">
        <v>0</v>
      </c>
      <c r="H22" s="20">
        <v>22168.320000000003</v>
      </c>
      <c r="I22" s="19">
        <v>0</v>
      </c>
      <c r="J22" s="19">
        <v>15319.565759999999</v>
      </c>
      <c r="K22" s="19">
        <v>20782.800000000003</v>
      </c>
      <c r="L22" s="19">
        <f>14511.9+8460.1641</f>
        <v>22972.0641</v>
      </c>
      <c r="M22" s="19">
        <v>15166</v>
      </c>
      <c r="N22" s="37">
        <v>3261</v>
      </c>
      <c r="O22" s="37">
        <v>49154</v>
      </c>
      <c r="P22" s="19">
        <v>12816.060000000001</v>
      </c>
      <c r="Q22" s="21">
        <f t="shared" si="0"/>
        <v>170645.68985999998</v>
      </c>
    </row>
    <row r="23" spans="1:18" x14ac:dyDescent="0.2">
      <c r="A23" s="18" t="s">
        <v>51</v>
      </c>
      <c r="B23" s="110">
        <v>158383.92000000001</v>
      </c>
      <c r="C23" s="111"/>
      <c r="D23" s="36">
        <f>149594.34+300</f>
        <v>149894.34</v>
      </c>
      <c r="E23" s="24"/>
      <c r="F23" s="19">
        <v>9005.880000000001</v>
      </c>
      <c r="G23" s="20">
        <v>0</v>
      </c>
      <c r="H23" s="20">
        <v>22168.320000000003</v>
      </c>
      <c r="I23" s="19">
        <v>0</v>
      </c>
      <c r="J23" s="19">
        <v>15319.565759999999</v>
      </c>
      <c r="K23" s="19">
        <v>20782.800000000003</v>
      </c>
      <c r="L23" s="19">
        <f>5709.82938+19535.25</f>
        <v>25245.079379999999</v>
      </c>
      <c r="M23" s="19">
        <f>13759.95+24640</f>
        <v>38399.949999999997</v>
      </c>
      <c r="N23" s="37">
        <f>5446+2044+2413</f>
        <v>9903</v>
      </c>
      <c r="O23" s="37">
        <v>0</v>
      </c>
      <c r="P23" s="19">
        <v>12816.060000000001</v>
      </c>
      <c r="Q23" s="21">
        <f t="shared" si="0"/>
        <v>153640.65513999999</v>
      </c>
    </row>
    <row r="24" spans="1:18" x14ac:dyDescent="0.2">
      <c r="A24" s="18" t="s">
        <v>52</v>
      </c>
      <c r="B24" s="110"/>
      <c r="C24" s="111"/>
      <c r="D24" s="36"/>
      <c r="E24" s="24"/>
      <c r="F24" s="19"/>
      <c r="G24" s="19"/>
      <c r="H24" s="20"/>
      <c r="I24" s="19"/>
      <c r="J24" s="19"/>
      <c r="K24" s="19"/>
      <c r="L24" s="19"/>
      <c r="M24" s="19"/>
      <c r="N24" s="37"/>
      <c r="O24" s="37"/>
      <c r="P24" s="19"/>
      <c r="Q24" s="21"/>
    </row>
    <row r="25" spans="1:18" x14ac:dyDescent="0.2">
      <c r="A25" s="18" t="s">
        <v>53</v>
      </c>
      <c r="B25" s="110"/>
      <c r="C25" s="111"/>
      <c r="D25" s="36"/>
      <c r="E25" s="24"/>
      <c r="F25" s="19"/>
      <c r="G25" s="19"/>
      <c r="H25" s="20"/>
      <c r="I25" s="19"/>
      <c r="J25" s="19"/>
      <c r="K25" s="19"/>
      <c r="L25" s="19"/>
      <c r="M25" s="19"/>
      <c r="N25" s="37"/>
      <c r="O25" s="37"/>
      <c r="P25" s="19"/>
      <c r="Q25" s="21"/>
    </row>
    <row r="26" spans="1:18" x14ac:dyDescent="0.2">
      <c r="A26" s="18" t="s">
        <v>54</v>
      </c>
      <c r="B26" s="110"/>
      <c r="C26" s="111"/>
      <c r="D26" s="36"/>
      <c r="E26" s="24"/>
      <c r="F26" s="19"/>
      <c r="G26" s="19"/>
      <c r="H26" s="20"/>
      <c r="I26" s="19"/>
      <c r="J26" s="19"/>
      <c r="K26" s="19"/>
      <c r="L26" s="19"/>
      <c r="M26" s="19"/>
      <c r="N26" s="37"/>
      <c r="O26" s="37"/>
      <c r="P26" s="19"/>
      <c r="Q26" s="21"/>
    </row>
    <row r="27" spans="1:18" ht="24" x14ac:dyDescent="0.2">
      <c r="A27" s="22" t="s">
        <v>55</v>
      </c>
      <c r="B27" s="110">
        <v>0</v>
      </c>
      <c r="C27" s="111"/>
      <c r="D27" s="36">
        <f>3600+3600</f>
        <v>7200</v>
      </c>
      <c r="E27" s="24"/>
      <c r="F27" s="19"/>
      <c r="G27" s="19"/>
      <c r="H27" s="19"/>
      <c r="I27" s="19"/>
      <c r="J27" s="19"/>
      <c r="K27" s="19"/>
      <c r="L27" s="19"/>
      <c r="M27" s="19"/>
      <c r="N27" s="37"/>
      <c r="O27" s="37"/>
      <c r="P27" s="19"/>
      <c r="Q27" s="21"/>
    </row>
    <row r="28" spans="1:18" x14ac:dyDescent="0.2">
      <c r="A28" s="23" t="s">
        <v>6</v>
      </c>
      <c r="B28" s="122">
        <f>SUM(B15:B27)</f>
        <v>1422894.33</v>
      </c>
      <c r="C28" s="123"/>
      <c r="D28" s="26">
        <f>SUM(D15:D27)</f>
        <v>1363038.5000000002</v>
      </c>
      <c r="E28" s="26"/>
      <c r="F28" s="26">
        <f t="shared" ref="F28:Q28" si="1">SUM(F15:F27)</f>
        <v>81052.920000000027</v>
      </c>
      <c r="G28" s="26">
        <f t="shared" si="1"/>
        <v>23989.8513552</v>
      </c>
      <c r="H28" s="26">
        <f t="shared" si="1"/>
        <v>199514.88000000003</v>
      </c>
      <c r="I28" s="26">
        <f t="shared" si="1"/>
        <v>18400</v>
      </c>
      <c r="J28" s="26">
        <f t="shared" si="1"/>
        <v>136411.72607999999</v>
      </c>
      <c r="K28" s="26">
        <f t="shared" si="1"/>
        <v>187045.2</v>
      </c>
      <c r="L28" s="26">
        <f t="shared" si="1"/>
        <v>217720.44276999999</v>
      </c>
      <c r="M28" s="26">
        <f t="shared" si="1"/>
        <v>69324.350000000006</v>
      </c>
      <c r="N28" s="26">
        <f t="shared" si="1"/>
        <v>54068</v>
      </c>
      <c r="O28" s="26">
        <f t="shared" si="1"/>
        <v>127385</v>
      </c>
      <c r="P28" s="26">
        <f t="shared" si="1"/>
        <v>115344.54</v>
      </c>
      <c r="Q28" s="27">
        <f t="shared" si="1"/>
        <v>1230256.9102051998</v>
      </c>
    </row>
    <row r="29" spans="1:18" x14ac:dyDescent="0.2">
      <c r="A29" s="2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8" t="s">
        <v>56</v>
      </c>
      <c r="P29" s="124">
        <f>SUM(E13+D28-Q28)</f>
        <v>52725.48570480058</v>
      </c>
      <c r="Q29" s="124"/>
    </row>
    <row r="30" spans="1:18" x14ac:dyDescent="0.2">
      <c r="A30" t="s">
        <v>1</v>
      </c>
      <c r="B30">
        <v>1700</v>
      </c>
      <c r="C30" t="s">
        <v>93</v>
      </c>
    </row>
    <row r="31" spans="1:18" x14ac:dyDescent="0.2">
      <c r="A31" t="s">
        <v>2</v>
      </c>
      <c r="B31">
        <v>400</v>
      </c>
      <c r="C31" t="s">
        <v>26</v>
      </c>
      <c r="H31" s="1"/>
      <c r="I31" s="1"/>
      <c r="J31" s="1"/>
      <c r="K31" s="42" t="s">
        <v>0</v>
      </c>
      <c r="L31" s="43">
        <v>21178.99</v>
      </c>
      <c r="M31" s="43" t="s">
        <v>67</v>
      </c>
      <c r="N31" s="43">
        <v>8253.9477499999994</v>
      </c>
      <c r="O31" s="43" t="s">
        <v>66</v>
      </c>
      <c r="P31" s="7"/>
      <c r="Q31" s="2"/>
    </row>
    <row r="32" spans="1:18" x14ac:dyDescent="0.2">
      <c r="B32">
        <v>4000</v>
      </c>
      <c r="C32" t="s">
        <v>96</v>
      </c>
      <c r="H32" s="1"/>
      <c r="I32" s="1"/>
      <c r="K32" s="42" t="s">
        <v>15</v>
      </c>
      <c r="L32" s="43">
        <v>18675.07</v>
      </c>
      <c r="M32" s="43" t="s">
        <v>67</v>
      </c>
      <c r="N32" s="43">
        <v>6818.6364700000004</v>
      </c>
      <c r="O32" s="43" t="s">
        <v>66</v>
      </c>
      <c r="Q32" s="2"/>
    </row>
    <row r="33" spans="1:17" x14ac:dyDescent="0.2">
      <c r="B33">
        <v>8658.4</v>
      </c>
      <c r="C33" t="s">
        <v>57</v>
      </c>
      <c r="H33" s="1"/>
      <c r="K33" s="42" t="s">
        <v>1</v>
      </c>
      <c r="L33" s="43">
        <v>14919.19</v>
      </c>
      <c r="M33" s="43" t="s">
        <v>67</v>
      </c>
      <c r="N33" s="43">
        <v>7198.5741600000001</v>
      </c>
      <c r="O33" s="43" t="s">
        <v>66</v>
      </c>
      <c r="Q33" s="7"/>
    </row>
    <row r="34" spans="1:17" x14ac:dyDescent="0.2">
      <c r="A34" t="s">
        <v>3</v>
      </c>
      <c r="B34">
        <v>1000</v>
      </c>
      <c r="C34" t="s">
        <v>100</v>
      </c>
      <c r="K34" s="42" t="s">
        <v>8</v>
      </c>
      <c r="L34" s="43">
        <v>20135.690000000002</v>
      </c>
      <c r="M34" s="43" t="s">
        <v>67</v>
      </c>
      <c r="N34" s="43">
        <v>10195.404850000001</v>
      </c>
      <c r="O34" s="43" t="s">
        <v>66</v>
      </c>
      <c r="Q34" s="7"/>
    </row>
    <row r="35" spans="1:17" x14ac:dyDescent="0.2">
      <c r="A35" t="s">
        <v>16</v>
      </c>
      <c r="B35">
        <v>1000</v>
      </c>
      <c r="C35" t="s">
        <v>102</v>
      </c>
      <c r="G35" s="2"/>
      <c r="I35" s="7"/>
      <c r="K35" s="42" t="s">
        <v>2</v>
      </c>
      <c r="L35" s="43">
        <v>13771.56</v>
      </c>
      <c r="M35" s="43" t="s">
        <v>67</v>
      </c>
      <c r="N35" s="43">
        <v>41.728679999999997</v>
      </c>
      <c r="O35" s="43" t="s">
        <v>66</v>
      </c>
      <c r="Q35" s="7"/>
    </row>
    <row r="36" spans="1:17" x14ac:dyDescent="0.2">
      <c r="B36">
        <v>14166</v>
      </c>
      <c r="C36" t="s">
        <v>22</v>
      </c>
      <c r="K36" s="42" t="s">
        <v>3</v>
      </c>
      <c r="L36" s="43">
        <v>15962.49</v>
      </c>
      <c r="M36" s="43" t="s">
        <v>67</v>
      </c>
      <c r="N36" s="43">
        <v>14162.15898</v>
      </c>
      <c r="O36" s="43" t="s">
        <v>66</v>
      </c>
      <c r="Q36" s="7"/>
    </row>
    <row r="37" spans="1:17" x14ac:dyDescent="0.2">
      <c r="A37" t="s">
        <v>17</v>
      </c>
      <c r="B37">
        <v>13759.95</v>
      </c>
      <c r="C37" t="s">
        <v>104</v>
      </c>
      <c r="H37" s="2"/>
      <c r="K37" s="42" t="s">
        <v>4</v>
      </c>
      <c r="L37" s="43">
        <v>11163</v>
      </c>
      <c r="M37" s="43" t="s">
        <v>67</v>
      </c>
      <c r="N37" s="43">
        <v>7026.8584000000001</v>
      </c>
      <c r="O37" s="43" t="s">
        <v>66</v>
      </c>
      <c r="P37" s="7"/>
    </row>
    <row r="38" spans="1:17" x14ac:dyDescent="0.2">
      <c r="B38">
        <v>24640</v>
      </c>
      <c r="C38" t="s">
        <v>109</v>
      </c>
      <c r="K38" s="42" t="s">
        <v>16</v>
      </c>
      <c r="L38" s="43">
        <v>14511.9</v>
      </c>
      <c r="M38" s="43" t="s">
        <v>67</v>
      </c>
      <c r="N38" s="43">
        <v>8460.1641</v>
      </c>
      <c r="O38" s="43" t="s">
        <v>66</v>
      </c>
    </row>
    <row r="39" spans="1:17" x14ac:dyDescent="0.2">
      <c r="G39" s="2"/>
      <c r="K39" s="42" t="s">
        <v>17</v>
      </c>
      <c r="L39" s="43">
        <v>19535.25</v>
      </c>
      <c r="M39" s="43" t="s">
        <v>67</v>
      </c>
      <c r="N39" s="43">
        <v>5709.8293800000001</v>
      </c>
      <c r="O39" s="43" t="s">
        <v>66</v>
      </c>
      <c r="P39" s="7"/>
    </row>
    <row r="40" spans="1:17" x14ac:dyDescent="0.2">
      <c r="K40" s="42" t="s">
        <v>18</v>
      </c>
      <c r="L40" s="43"/>
      <c r="M40" s="43" t="s">
        <v>67</v>
      </c>
      <c r="N40" s="43"/>
      <c r="O40" s="43" t="s">
        <v>66</v>
      </c>
    </row>
    <row r="41" spans="1:17" x14ac:dyDescent="0.2">
      <c r="K41" s="42" t="s">
        <v>19</v>
      </c>
      <c r="L41" s="43"/>
      <c r="M41" s="43" t="s">
        <v>67</v>
      </c>
      <c r="N41" s="43"/>
      <c r="O41" s="43" t="s">
        <v>66</v>
      </c>
      <c r="Q41" s="7"/>
    </row>
    <row r="42" spans="1:17" x14ac:dyDescent="0.2">
      <c r="K42" s="42" t="s">
        <v>20</v>
      </c>
      <c r="L42" s="43"/>
      <c r="M42" s="43" t="s">
        <v>67</v>
      </c>
      <c r="N42" s="43"/>
      <c r="O42" s="43" t="s">
        <v>66</v>
      </c>
    </row>
    <row r="43" spans="1:17" x14ac:dyDescent="0.2">
      <c r="L43" s="2"/>
      <c r="N43" s="2"/>
      <c r="P43" s="60"/>
      <c r="Q43" s="60"/>
    </row>
  </sheetData>
  <mergeCells count="43">
    <mergeCell ref="H7:H8"/>
    <mergeCell ref="A3:Q3"/>
    <mergeCell ref="A4:Q4"/>
    <mergeCell ref="A5:E5"/>
    <mergeCell ref="F5:P5"/>
    <mergeCell ref="B6:E6"/>
    <mergeCell ref="F6:M6"/>
    <mergeCell ref="N6:O7"/>
    <mergeCell ref="P6:P8"/>
    <mergeCell ref="Q6:Q8"/>
    <mergeCell ref="B7:B8"/>
    <mergeCell ref="I7:I8"/>
    <mergeCell ref="J7:J8"/>
    <mergeCell ref="K7:K8"/>
    <mergeCell ref="L7:M7"/>
    <mergeCell ref="C7:C8"/>
    <mergeCell ref="D7:D8"/>
    <mergeCell ref="E7:E8"/>
    <mergeCell ref="F7:F8"/>
    <mergeCell ref="G7:G8"/>
    <mergeCell ref="B20:C20"/>
    <mergeCell ref="B14:C14"/>
    <mergeCell ref="B15:C15"/>
    <mergeCell ref="B16:C16"/>
    <mergeCell ref="B17:C17"/>
    <mergeCell ref="B18:C18"/>
    <mergeCell ref="B19:C19"/>
    <mergeCell ref="N10:O10"/>
    <mergeCell ref="A11:E11"/>
    <mergeCell ref="A12:E12"/>
    <mergeCell ref="F12:Q12"/>
    <mergeCell ref="A13:D13"/>
    <mergeCell ref="A10:D10"/>
    <mergeCell ref="F10:M10"/>
    <mergeCell ref="B27:C27"/>
    <mergeCell ref="B28:C28"/>
    <mergeCell ref="P29:Q29"/>
    <mergeCell ref="B21:C21"/>
    <mergeCell ref="B22:C22"/>
    <mergeCell ref="B23:C23"/>
    <mergeCell ref="B24:C24"/>
    <mergeCell ref="B25:C25"/>
    <mergeCell ref="B26:C26"/>
  </mergeCells>
  <pageMargins left="0.7" right="0.7" top="0.75" bottom="0.75" header="0.3" footer="0.3"/>
  <pageSetup paperSize="9" scale="88" orientation="landscape" r:id="rId1"/>
  <rowBreaks count="1" manualBreakCount="1">
    <brk id="29" max="1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R45"/>
  <sheetViews>
    <sheetView topLeftCell="A26" zoomScaleNormal="100" workbookViewId="0">
      <selection activeCell="K47" sqref="J47:K48"/>
    </sheetView>
  </sheetViews>
  <sheetFormatPr defaultRowHeight="12.75" x14ac:dyDescent="0.2"/>
  <sheetData>
    <row r="3" spans="1:17" x14ac:dyDescent="0.2">
      <c r="A3" s="52" t="s">
        <v>84</v>
      </c>
      <c r="B3" s="51"/>
      <c r="C3" s="51"/>
      <c r="D3" s="51"/>
      <c r="E3" s="51"/>
      <c r="F3" s="51" t="s">
        <v>87</v>
      </c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ht="38.25" x14ac:dyDescent="0.2">
      <c r="A4" s="61" t="s">
        <v>9</v>
      </c>
      <c r="B4" s="62"/>
      <c r="C4" s="63"/>
      <c r="D4" s="61"/>
      <c r="E4" s="62"/>
      <c r="F4" s="62"/>
      <c r="G4" s="62"/>
      <c r="H4" s="62"/>
      <c r="I4" s="62"/>
      <c r="J4" s="62"/>
      <c r="K4" s="62"/>
      <c r="L4" s="62"/>
      <c r="M4" s="62"/>
      <c r="N4" s="63"/>
      <c r="O4" s="3" t="s">
        <v>10</v>
      </c>
      <c r="P4" s="3" t="s">
        <v>11</v>
      </c>
      <c r="Q4" s="5" t="s">
        <v>23</v>
      </c>
    </row>
    <row r="5" spans="1:17" ht="51" x14ac:dyDescent="0.2">
      <c r="A5" s="67" t="s">
        <v>15</v>
      </c>
      <c r="B5" s="68"/>
      <c r="C5" s="69"/>
      <c r="D5" s="70" t="s">
        <v>72</v>
      </c>
      <c r="E5" s="71"/>
      <c r="F5" s="71"/>
      <c r="G5" s="71"/>
      <c r="H5" s="71"/>
      <c r="I5" s="71"/>
      <c r="J5" s="71"/>
      <c r="K5" s="71"/>
      <c r="L5" s="71"/>
      <c r="M5" s="71"/>
      <c r="N5" s="72"/>
      <c r="O5" s="48" t="s">
        <v>75</v>
      </c>
      <c r="P5" s="49">
        <v>5.0000000000000001E-3</v>
      </c>
      <c r="Q5" s="5" t="s">
        <v>89</v>
      </c>
    </row>
    <row r="6" spans="1:17" x14ac:dyDescent="0.2">
      <c r="A6" s="67"/>
      <c r="B6" s="68"/>
      <c r="C6" s="69"/>
      <c r="D6" s="70" t="s">
        <v>90</v>
      </c>
      <c r="E6" s="71"/>
      <c r="F6" s="71"/>
      <c r="G6" s="71"/>
      <c r="H6" s="71"/>
      <c r="I6" s="71"/>
      <c r="J6" s="71"/>
      <c r="K6" s="71"/>
      <c r="L6" s="71"/>
      <c r="M6" s="71"/>
      <c r="N6" s="72"/>
      <c r="O6" s="48" t="s">
        <v>85</v>
      </c>
      <c r="P6" s="49">
        <v>1</v>
      </c>
      <c r="Q6" s="5"/>
    </row>
    <row r="7" spans="1:17" x14ac:dyDescent="0.2">
      <c r="A7" s="67"/>
      <c r="B7" s="68"/>
      <c r="C7" s="69"/>
      <c r="D7" s="70" t="s">
        <v>83</v>
      </c>
      <c r="E7" s="71"/>
      <c r="F7" s="71"/>
      <c r="G7" s="71"/>
      <c r="H7" s="71"/>
      <c r="I7" s="71"/>
      <c r="J7" s="71"/>
      <c r="K7" s="71"/>
      <c r="L7" s="71"/>
      <c r="M7" s="71"/>
      <c r="N7" s="72"/>
      <c r="O7" s="48" t="s">
        <v>78</v>
      </c>
      <c r="P7" s="49">
        <v>1</v>
      </c>
      <c r="Q7" s="5"/>
    </row>
    <row r="8" spans="1:17" x14ac:dyDescent="0.2">
      <c r="A8" s="47" t="s">
        <v>12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 t="s">
        <v>13</v>
      </c>
      <c r="Q8" s="47">
        <v>3.359</v>
      </c>
    </row>
    <row r="9" spans="1:17" ht="38.25" x14ac:dyDescent="0.2">
      <c r="A9" s="67" t="s">
        <v>15</v>
      </c>
      <c r="B9" s="68"/>
      <c r="C9" s="69"/>
      <c r="D9" s="70" t="s">
        <v>65</v>
      </c>
      <c r="E9" s="71"/>
      <c r="F9" s="71"/>
      <c r="G9" s="71"/>
      <c r="H9" s="71"/>
      <c r="I9" s="71"/>
      <c r="J9" s="71"/>
      <c r="K9" s="71"/>
      <c r="L9" s="71"/>
      <c r="M9" s="71"/>
      <c r="N9" s="72"/>
      <c r="O9" s="48" t="s">
        <v>73</v>
      </c>
      <c r="P9" s="49">
        <v>0.01</v>
      </c>
      <c r="Q9" s="5" t="s">
        <v>86</v>
      </c>
    </row>
    <row r="10" spans="1:17" x14ac:dyDescent="0.2">
      <c r="A10" s="47" t="s">
        <v>12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 t="s">
        <v>13</v>
      </c>
      <c r="Q10" s="47">
        <v>0.60899999999999999</v>
      </c>
    </row>
    <row r="11" spans="1:17" ht="76.150000000000006" customHeight="1" x14ac:dyDescent="0.2">
      <c r="A11" s="67" t="s">
        <v>15</v>
      </c>
      <c r="B11" s="68"/>
      <c r="C11" s="69"/>
      <c r="D11" s="70" t="s">
        <v>27</v>
      </c>
      <c r="E11" s="71"/>
      <c r="F11" s="71"/>
      <c r="G11" s="71"/>
      <c r="H11" s="71"/>
      <c r="I11" s="71"/>
      <c r="J11" s="71"/>
      <c r="K11" s="71"/>
      <c r="L11" s="71"/>
      <c r="M11" s="71"/>
      <c r="N11" s="72"/>
      <c r="O11" s="48" t="s">
        <v>73</v>
      </c>
      <c r="P11" s="49">
        <v>0.01</v>
      </c>
      <c r="Q11" s="5" t="s">
        <v>91</v>
      </c>
    </row>
    <row r="12" spans="1:17" x14ac:dyDescent="0.2">
      <c r="A12" s="47" t="s">
        <v>12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 t="s">
        <v>13</v>
      </c>
      <c r="Q12" s="47">
        <v>0.58699999999999997</v>
      </c>
    </row>
    <row r="13" spans="1:17" ht="43.15" customHeight="1" x14ac:dyDescent="0.2">
      <c r="A13" s="67" t="s">
        <v>15</v>
      </c>
      <c r="B13" s="68"/>
      <c r="C13" s="69"/>
      <c r="D13" s="70" t="s">
        <v>27</v>
      </c>
      <c r="E13" s="71"/>
      <c r="F13" s="71"/>
      <c r="G13" s="71"/>
      <c r="H13" s="71"/>
      <c r="I13" s="71"/>
      <c r="J13" s="71"/>
      <c r="K13" s="71"/>
      <c r="L13" s="71"/>
      <c r="M13" s="71"/>
      <c r="N13" s="72"/>
      <c r="O13" s="48" t="s">
        <v>73</v>
      </c>
      <c r="P13" s="49">
        <v>0.01</v>
      </c>
      <c r="Q13" s="5" t="s">
        <v>92</v>
      </c>
    </row>
    <row r="14" spans="1:17" x14ac:dyDescent="0.2">
      <c r="A14" s="47" t="s">
        <v>12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 t="s">
        <v>13</v>
      </c>
      <c r="Q14" s="47">
        <v>0.58699999999999997</v>
      </c>
    </row>
    <row r="15" spans="1:17" ht="76.5" x14ac:dyDescent="0.2">
      <c r="A15" s="67" t="s">
        <v>8</v>
      </c>
      <c r="B15" s="68"/>
      <c r="C15" s="69"/>
      <c r="D15" s="70" t="s">
        <v>27</v>
      </c>
      <c r="E15" s="71"/>
      <c r="F15" s="71"/>
      <c r="G15" s="71"/>
      <c r="H15" s="71"/>
      <c r="I15" s="71"/>
      <c r="J15" s="71"/>
      <c r="K15" s="71"/>
      <c r="L15" s="71"/>
      <c r="M15" s="71"/>
      <c r="N15" s="72"/>
      <c r="O15" s="48" t="s">
        <v>73</v>
      </c>
      <c r="P15" s="49">
        <v>0.01</v>
      </c>
      <c r="Q15" s="5" t="s">
        <v>94</v>
      </c>
    </row>
    <row r="16" spans="1:17" x14ac:dyDescent="0.2">
      <c r="A16" s="44" t="s">
        <v>12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 t="s">
        <v>13</v>
      </c>
      <c r="Q16" s="44">
        <v>0.58699999999999997</v>
      </c>
    </row>
    <row r="17" spans="1:17" ht="25.5" x14ac:dyDescent="0.2">
      <c r="A17" s="67" t="s">
        <v>2</v>
      </c>
      <c r="B17" s="68"/>
      <c r="C17" s="69"/>
      <c r="D17" s="70" t="s">
        <v>14</v>
      </c>
      <c r="E17" s="71"/>
      <c r="F17" s="71"/>
      <c r="G17" s="71"/>
      <c r="H17" s="71"/>
      <c r="I17" s="71"/>
      <c r="J17" s="71"/>
      <c r="K17" s="71"/>
      <c r="L17" s="71"/>
      <c r="M17" s="71"/>
      <c r="N17" s="72"/>
      <c r="O17" s="48" t="s">
        <v>80</v>
      </c>
      <c r="P17" s="49">
        <v>0.15</v>
      </c>
      <c r="Q17" s="5" t="s">
        <v>95</v>
      </c>
    </row>
    <row r="18" spans="1:17" x14ac:dyDescent="0.2">
      <c r="A18" s="9" t="s">
        <v>12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 t="s">
        <v>13</v>
      </c>
      <c r="Q18" s="9">
        <v>9.2070000000000007</v>
      </c>
    </row>
    <row r="19" spans="1:17" x14ac:dyDescent="0.2">
      <c r="A19" s="67" t="s">
        <v>2</v>
      </c>
      <c r="B19" s="68"/>
      <c r="C19" s="69"/>
      <c r="D19" s="70" t="s">
        <v>82</v>
      </c>
      <c r="E19" s="71"/>
      <c r="F19" s="71"/>
      <c r="G19" s="71"/>
      <c r="H19" s="71"/>
      <c r="I19" s="71"/>
      <c r="J19" s="71"/>
      <c r="K19" s="71"/>
      <c r="L19" s="71"/>
      <c r="M19" s="71"/>
      <c r="N19" s="72"/>
      <c r="O19" s="48" t="s">
        <v>77</v>
      </c>
      <c r="P19" s="49">
        <v>0.01</v>
      </c>
      <c r="Q19" s="5"/>
    </row>
    <row r="20" spans="1:17" x14ac:dyDescent="0.2">
      <c r="A20" s="67"/>
      <c r="B20" s="68"/>
      <c r="C20" s="69"/>
      <c r="D20" s="70" t="s">
        <v>24</v>
      </c>
      <c r="E20" s="71"/>
      <c r="F20" s="71"/>
      <c r="G20" s="71"/>
      <c r="H20" s="71"/>
      <c r="I20" s="71"/>
      <c r="J20" s="71"/>
      <c r="K20" s="71"/>
      <c r="L20" s="71"/>
      <c r="M20" s="71"/>
      <c r="N20" s="72"/>
      <c r="O20" s="48" t="s">
        <v>73</v>
      </c>
      <c r="P20" s="49">
        <v>0.01</v>
      </c>
      <c r="Q20" s="5"/>
    </row>
    <row r="21" spans="1:17" x14ac:dyDescent="0.2">
      <c r="A21" s="9" t="s">
        <v>12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 t="s">
        <v>13</v>
      </c>
      <c r="Q21" s="9">
        <v>1.978</v>
      </c>
    </row>
    <row r="22" spans="1:17" ht="86.45" customHeight="1" x14ac:dyDescent="0.2">
      <c r="A22" s="67" t="s">
        <v>3</v>
      </c>
      <c r="B22" s="68"/>
      <c r="C22" s="69"/>
      <c r="D22" s="64" t="s">
        <v>98</v>
      </c>
      <c r="E22" s="65"/>
      <c r="F22" s="65"/>
      <c r="G22" s="65"/>
      <c r="H22" s="65"/>
      <c r="I22" s="65"/>
      <c r="J22" s="65"/>
      <c r="K22" s="65"/>
      <c r="L22" s="65"/>
      <c r="M22" s="65"/>
      <c r="N22" s="66"/>
      <c r="O22" s="48" t="s">
        <v>81</v>
      </c>
      <c r="P22" s="49">
        <v>0.05</v>
      </c>
      <c r="Q22" s="5" t="s">
        <v>97</v>
      </c>
    </row>
    <row r="23" spans="1:17" x14ac:dyDescent="0.2">
      <c r="A23" s="28" t="s">
        <v>12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 t="s">
        <v>13</v>
      </c>
      <c r="Q23" s="28">
        <v>5.609</v>
      </c>
    </row>
    <row r="24" spans="1:17" ht="25.5" x14ac:dyDescent="0.2">
      <c r="A24" s="67" t="s">
        <v>3</v>
      </c>
      <c r="B24" s="68"/>
      <c r="C24" s="69"/>
      <c r="D24" s="64" t="s">
        <v>14</v>
      </c>
      <c r="E24" s="65"/>
      <c r="F24" s="65"/>
      <c r="G24" s="65"/>
      <c r="H24" s="65"/>
      <c r="I24" s="65"/>
      <c r="J24" s="65"/>
      <c r="K24" s="65"/>
      <c r="L24" s="65"/>
      <c r="M24" s="65"/>
      <c r="N24" s="66"/>
      <c r="O24" s="48" t="s">
        <v>80</v>
      </c>
      <c r="P24" s="49">
        <v>0.4</v>
      </c>
      <c r="Q24" s="5" t="s">
        <v>99</v>
      </c>
    </row>
    <row r="25" spans="1:17" x14ac:dyDescent="0.2">
      <c r="A25" s="28" t="s">
        <v>12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 t="s">
        <v>13</v>
      </c>
      <c r="Q25" s="28">
        <v>24.577000000000002</v>
      </c>
    </row>
    <row r="26" spans="1:17" ht="25.5" x14ac:dyDescent="0.2">
      <c r="A26" s="67" t="s">
        <v>4</v>
      </c>
      <c r="B26" s="68"/>
      <c r="C26" s="69"/>
      <c r="D26" s="64" t="s">
        <v>14</v>
      </c>
      <c r="E26" s="65"/>
      <c r="F26" s="65"/>
      <c r="G26" s="65"/>
      <c r="H26" s="65"/>
      <c r="I26" s="65"/>
      <c r="J26" s="65"/>
      <c r="K26" s="65"/>
      <c r="L26" s="65"/>
      <c r="M26" s="65"/>
      <c r="N26" s="66"/>
      <c r="O26" s="48" t="s">
        <v>80</v>
      </c>
      <c r="P26" s="49">
        <v>0.6</v>
      </c>
      <c r="Q26" s="5" t="s">
        <v>101</v>
      </c>
    </row>
    <row r="27" spans="1:17" x14ac:dyDescent="0.2">
      <c r="A27" s="45" t="s">
        <v>12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 t="s">
        <v>13</v>
      </c>
      <c r="Q27" s="50">
        <v>36.86</v>
      </c>
    </row>
    <row r="28" spans="1:17" ht="38.25" customHeight="1" x14ac:dyDescent="0.2">
      <c r="A28" s="67" t="s">
        <v>4</v>
      </c>
      <c r="B28" s="68"/>
      <c r="C28" s="69"/>
      <c r="D28" s="64" t="s">
        <v>68</v>
      </c>
      <c r="E28" s="65"/>
      <c r="F28" s="65"/>
      <c r="G28" s="65"/>
      <c r="H28" s="65"/>
      <c r="I28" s="65"/>
      <c r="J28" s="65"/>
      <c r="K28" s="65"/>
      <c r="L28" s="65"/>
      <c r="M28" s="65"/>
      <c r="N28" s="66"/>
      <c r="O28" s="48" t="s">
        <v>75</v>
      </c>
      <c r="P28" s="49">
        <v>9.8000000000000007</v>
      </c>
      <c r="Q28" s="5"/>
    </row>
    <row r="29" spans="1:17" x14ac:dyDescent="0.2">
      <c r="A29" s="45" t="s">
        <v>12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 t="s">
        <v>13</v>
      </c>
      <c r="Q29" s="50">
        <v>35.174999999999997</v>
      </c>
    </row>
    <row r="30" spans="1:17" ht="51" x14ac:dyDescent="0.2">
      <c r="A30" s="67" t="s">
        <v>16</v>
      </c>
      <c r="B30" s="68"/>
      <c r="C30" s="69"/>
      <c r="D30" s="64" t="s">
        <v>70</v>
      </c>
      <c r="E30" s="65"/>
      <c r="F30" s="65"/>
      <c r="G30" s="65"/>
      <c r="H30" s="65"/>
      <c r="I30" s="65"/>
      <c r="J30" s="65"/>
      <c r="K30" s="65"/>
      <c r="L30" s="65"/>
      <c r="M30" s="65"/>
      <c r="N30" s="66"/>
      <c r="O30" s="48" t="s">
        <v>75</v>
      </c>
      <c r="P30" s="49">
        <v>0.02</v>
      </c>
      <c r="Q30" s="5" t="s">
        <v>103</v>
      </c>
    </row>
    <row r="31" spans="1:17" x14ac:dyDescent="0.2">
      <c r="A31" s="46" t="s">
        <v>12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 t="s">
        <v>13</v>
      </c>
      <c r="Q31" s="46">
        <v>3.2610000000000001</v>
      </c>
    </row>
    <row r="32" spans="1:17" ht="25.5" x14ac:dyDescent="0.2">
      <c r="A32" s="67" t="s">
        <v>16</v>
      </c>
      <c r="B32" s="68"/>
      <c r="C32" s="69"/>
      <c r="D32" s="64" t="s">
        <v>14</v>
      </c>
      <c r="E32" s="65"/>
      <c r="F32" s="65"/>
      <c r="G32" s="65"/>
      <c r="H32" s="65"/>
      <c r="I32" s="65"/>
      <c r="J32" s="65"/>
      <c r="K32" s="65"/>
      <c r="L32" s="65"/>
      <c r="M32" s="65"/>
      <c r="N32" s="66"/>
      <c r="O32" s="48" t="s">
        <v>80</v>
      </c>
      <c r="P32" s="49">
        <v>0.8</v>
      </c>
      <c r="Q32" s="5" t="s">
        <v>21</v>
      </c>
    </row>
    <row r="33" spans="1:18" x14ac:dyDescent="0.2">
      <c r="A33" s="46" t="s">
        <v>12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 t="s">
        <v>13</v>
      </c>
      <c r="Q33" s="46">
        <v>49.154000000000003</v>
      </c>
    </row>
    <row r="34" spans="1:18" ht="51" x14ac:dyDescent="0.2">
      <c r="A34" s="67" t="s">
        <v>17</v>
      </c>
      <c r="B34" s="68"/>
      <c r="C34" s="69"/>
      <c r="D34" s="64" t="s">
        <v>106</v>
      </c>
      <c r="E34" s="65"/>
      <c r="F34" s="65"/>
      <c r="G34" s="65"/>
      <c r="H34" s="65"/>
      <c r="I34" s="65"/>
      <c r="J34" s="65"/>
      <c r="K34" s="65"/>
      <c r="L34" s="65"/>
      <c r="M34" s="65"/>
      <c r="N34" s="66"/>
      <c r="O34" s="48" t="s">
        <v>78</v>
      </c>
      <c r="P34" s="49">
        <v>1</v>
      </c>
      <c r="Q34" s="5" t="s">
        <v>105</v>
      </c>
    </row>
    <row r="35" spans="1:18" x14ac:dyDescent="0.2">
      <c r="A35" s="10" t="s">
        <v>12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 t="s">
        <v>13</v>
      </c>
      <c r="Q35" s="10">
        <v>5.4459999999999997</v>
      </c>
    </row>
    <row r="36" spans="1:18" ht="51" x14ac:dyDescent="0.2">
      <c r="A36" s="67" t="s">
        <v>17</v>
      </c>
      <c r="B36" s="68"/>
      <c r="C36" s="69"/>
      <c r="D36" s="64" t="s">
        <v>69</v>
      </c>
      <c r="E36" s="65"/>
      <c r="F36" s="65"/>
      <c r="G36" s="65"/>
      <c r="H36" s="65"/>
      <c r="I36" s="65"/>
      <c r="J36" s="65"/>
      <c r="K36" s="65"/>
      <c r="L36" s="65"/>
      <c r="M36" s="65"/>
      <c r="N36" s="66"/>
      <c r="O36" s="48" t="s">
        <v>79</v>
      </c>
      <c r="P36" s="49">
        <v>1</v>
      </c>
      <c r="Q36" s="5" t="s">
        <v>107</v>
      </c>
    </row>
    <row r="37" spans="1:18" x14ac:dyDescent="0.2">
      <c r="A37" s="10" t="s">
        <v>12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 t="s">
        <v>13</v>
      </c>
      <c r="Q37" s="10">
        <v>2.044</v>
      </c>
    </row>
    <row r="38" spans="1:18" ht="25.5" x14ac:dyDescent="0.2">
      <c r="A38" s="67" t="s">
        <v>17</v>
      </c>
      <c r="B38" s="68"/>
      <c r="C38" s="69"/>
      <c r="D38" s="64" t="s">
        <v>71</v>
      </c>
      <c r="E38" s="65"/>
      <c r="F38" s="65"/>
      <c r="G38" s="65"/>
      <c r="H38" s="65"/>
      <c r="I38" s="65"/>
      <c r="J38" s="65"/>
      <c r="K38" s="65"/>
      <c r="L38" s="65"/>
      <c r="M38" s="65"/>
      <c r="N38" s="66"/>
      <c r="O38" s="48" t="s">
        <v>79</v>
      </c>
      <c r="P38" s="49">
        <v>1</v>
      </c>
      <c r="Q38" s="5" t="s">
        <v>108</v>
      </c>
    </row>
    <row r="39" spans="1:18" x14ac:dyDescent="0.2">
      <c r="A39" s="10" t="s">
        <v>12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 t="s">
        <v>13</v>
      </c>
      <c r="Q39" s="10">
        <v>2.4129999999999998</v>
      </c>
    </row>
    <row r="41" spans="1:18" x14ac:dyDescent="0.2"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1:18" x14ac:dyDescent="0.2">
      <c r="G42" s="8" t="s">
        <v>58</v>
      </c>
      <c r="H42" s="8" t="s">
        <v>59</v>
      </c>
    </row>
    <row r="45" spans="1:18" x14ac:dyDescent="0.2">
      <c r="R45" s="6"/>
    </row>
  </sheetData>
  <mergeCells count="40">
    <mergeCell ref="A15:C15"/>
    <mergeCell ref="D15:N15"/>
    <mergeCell ref="A13:C13"/>
    <mergeCell ref="D13:N13"/>
    <mergeCell ref="A36:C36"/>
    <mergeCell ref="D36:N36"/>
    <mergeCell ref="A28:C28"/>
    <mergeCell ref="D28:N28"/>
    <mergeCell ref="A17:C17"/>
    <mergeCell ref="D17:N17"/>
    <mergeCell ref="A34:C34"/>
    <mergeCell ref="D34:N34"/>
    <mergeCell ref="A32:C32"/>
    <mergeCell ref="D32:N32"/>
    <mergeCell ref="A19:C19"/>
    <mergeCell ref="D19:N19"/>
    <mergeCell ref="A4:C4"/>
    <mergeCell ref="D4:N4"/>
    <mergeCell ref="A5:C5"/>
    <mergeCell ref="D5:N5"/>
    <mergeCell ref="A6:C6"/>
    <mergeCell ref="D6:N6"/>
    <mergeCell ref="A9:C9"/>
    <mergeCell ref="D9:N9"/>
    <mergeCell ref="A7:C7"/>
    <mergeCell ref="D7:N7"/>
    <mergeCell ref="A11:C11"/>
    <mergeCell ref="D11:N11"/>
    <mergeCell ref="A30:C30"/>
    <mergeCell ref="D30:N30"/>
    <mergeCell ref="A38:C38"/>
    <mergeCell ref="D38:N38"/>
    <mergeCell ref="A20:C20"/>
    <mergeCell ref="D20:N20"/>
    <mergeCell ref="A26:C26"/>
    <mergeCell ref="D26:N26"/>
    <mergeCell ref="A24:C24"/>
    <mergeCell ref="D24:N24"/>
    <mergeCell ref="A22:C22"/>
    <mergeCell ref="D22:N22"/>
  </mergeCells>
  <pageMargins left="0.7" right="0.7" top="0.75" bottom="0.75" header="0.3" footer="0.3"/>
  <pageSetup paperSize="9" scale="88" orientation="landscape" r:id="rId1"/>
  <rowBreaks count="1" manualBreakCount="1">
    <brk id="1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2024</vt:lpstr>
      <vt:lpstr>работы 2024</vt:lpstr>
      <vt:lpstr>'2024'!Область_печати</vt:lpstr>
      <vt:lpstr>'работы 2024'!Область_печати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Imango</dc:creator>
  <cp:lastModifiedBy>User</cp:lastModifiedBy>
  <cp:lastPrinted>2022-07-14T10:10:10Z</cp:lastPrinted>
  <dcterms:created xsi:type="dcterms:W3CDTF">2007-02-04T12:22:59Z</dcterms:created>
  <dcterms:modified xsi:type="dcterms:W3CDTF">2024-11-22T05:53:12Z</dcterms:modified>
</cp:coreProperties>
</file>