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05" yWindow="-45" windowWidth="19440" windowHeight="12510"/>
  </bookViews>
  <sheets>
    <sheet name="2024" sheetId="28" r:id="rId1"/>
    <sheet name="работы 2024" sheetId="29" r:id="rId2"/>
    <sheet name="вода 2024" sheetId="30" r:id="rId3"/>
  </sheets>
  <definedNames>
    <definedName name="_xlnm.Print_Area" localSheetId="0">'2024'!$A$2:$Q$41</definedName>
    <definedName name="_xlnm.Print_Area" localSheetId="1">'работы 2024'!$A$2:$O$20</definedName>
  </definedNames>
  <calcPr calcId="145621"/>
</workbook>
</file>

<file path=xl/calcChain.xml><?xml version="1.0" encoding="utf-8"?>
<calcChain xmlns="http://schemas.openxmlformats.org/spreadsheetml/2006/main">
  <c r="F16" i="30" l="1"/>
  <c r="P27" i="28"/>
  <c r="O27" i="28"/>
  <c r="N27" i="28"/>
  <c r="M27" i="28"/>
  <c r="L27" i="28"/>
  <c r="K27" i="28"/>
  <c r="J27" i="28"/>
  <c r="I27" i="28"/>
  <c r="H27" i="28"/>
  <c r="G27" i="28"/>
  <c r="F27" i="28"/>
  <c r="D27" i="28"/>
  <c r="B27" i="28"/>
  <c r="Q25" i="28"/>
  <c r="Q27" i="28" s="1"/>
  <c r="I15" i="30" l="1"/>
  <c r="F15" i="30"/>
  <c r="Q24" i="28" l="1"/>
  <c r="I14" i="30" l="1"/>
  <c r="F14" i="30"/>
  <c r="Q23" i="28"/>
  <c r="M22" i="28" l="1"/>
  <c r="I12" i="30" l="1"/>
  <c r="I13" i="30"/>
  <c r="F12" i="30"/>
  <c r="F13" i="30"/>
  <c r="Q22" i="28"/>
  <c r="Q21" i="28" l="1"/>
  <c r="I11" i="30" l="1"/>
  <c r="F11" i="30"/>
  <c r="Q20" i="28"/>
  <c r="L14" i="28"/>
  <c r="L15" i="28"/>
  <c r="L18" i="28"/>
  <c r="L19" i="28"/>
  <c r="M19" i="28" l="1"/>
  <c r="I10" i="30" l="1"/>
  <c r="F10" i="30"/>
  <c r="Q19" i="28"/>
  <c r="I9" i="30" l="1"/>
  <c r="F9" i="30"/>
  <c r="Q18" i="28" l="1"/>
  <c r="D26" i="28"/>
  <c r="I8" i="30" l="1"/>
  <c r="F8" i="30"/>
  <c r="Q17" i="28" l="1"/>
  <c r="I7" i="30" l="1"/>
  <c r="F7" i="30"/>
  <c r="Q16" i="28"/>
  <c r="I6" i="30" l="1"/>
  <c r="F6" i="30"/>
  <c r="Q15" i="28" l="1"/>
  <c r="P14" i="28" l="1"/>
  <c r="K14" i="28"/>
  <c r="H14" i="28"/>
  <c r="F14" i="28"/>
  <c r="P10" i="28"/>
  <c r="O10" i="28"/>
  <c r="N10" i="28"/>
  <c r="M10" i="28"/>
  <c r="L10" i="28"/>
  <c r="K10" i="28"/>
  <c r="J10" i="28"/>
  <c r="I10" i="28"/>
  <c r="H10" i="28"/>
  <c r="G10" i="28"/>
  <c r="F10" i="28"/>
  <c r="Q8" i="28"/>
  <c r="H17" i="30"/>
  <c r="G17" i="30"/>
  <c r="E17" i="30"/>
  <c r="D17" i="30"/>
  <c r="I5" i="30"/>
  <c r="I17" i="30" s="1"/>
  <c r="F5" i="30"/>
  <c r="F17" i="30" s="1"/>
  <c r="Q10" i="28" l="1"/>
  <c r="Q14" i="28"/>
  <c r="P28" i="28" l="1"/>
</calcChain>
</file>

<file path=xl/comments1.xml><?xml version="1.0" encoding="utf-8"?>
<comments xmlns="http://schemas.openxmlformats.org/spreadsheetml/2006/main">
  <authors>
    <author>User</author>
    <author>Елена</author>
  </authors>
  <commentList>
    <comment ref="M15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2000-замена эл.питания на ВэПС</t>
        </r>
      </text>
    </comment>
    <comment ref="M17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990-субботник</t>
        </r>
      </text>
    </comment>
    <comment ref="M18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4405,92-покос</t>
        </r>
      </text>
    </comment>
    <comment ref="M19" authorId="1">
      <text>
        <r>
          <rPr>
            <b/>
            <sz val="9"/>
            <color indexed="81"/>
            <rFont val="Tahoma"/>
            <charset val="1"/>
          </rPr>
          <t>Елена:</t>
        </r>
        <r>
          <rPr>
            <sz val="9"/>
            <color indexed="81"/>
            <rFont val="Tahoma"/>
            <charset val="1"/>
          </rPr>
          <t xml:space="preserve">
4405,92-покос
6200-спил 2х деревьев</t>
        </r>
      </text>
    </comment>
  </commentList>
</comments>
</file>

<file path=xl/sharedStrings.xml><?xml version="1.0" encoding="utf-8"?>
<sst xmlns="http://schemas.openxmlformats.org/spreadsheetml/2006/main" count="150" uniqueCount="84">
  <si>
    <t>Содержание</t>
  </si>
  <si>
    <t>февраль</t>
  </si>
  <si>
    <t>март</t>
  </si>
  <si>
    <t>апрель</t>
  </si>
  <si>
    <t>ремонт</t>
  </si>
  <si>
    <t>итого</t>
  </si>
  <si>
    <t>май</t>
  </si>
  <si>
    <t>ед. изм.</t>
  </si>
  <si>
    <t>кол-во</t>
  </si>
  <si>
    <t>ИТОГО</t>
  </si>
  <si>
    <t>Месяц</t>
  </si>
  <si>
    <t>январь</t>
  </si>
  <si>
    <t>июль</t>
  </si>
  <si>
    <t>август</t>
  </si>
  <si>
    <t>тыс.руб.</t>
  </si>
  <si>
    <t>Смена патронов</t>
  </si>
  <si>
    <t>октябрь</t>
  </si>
  <si>
    <t>ноябрь</t>
  </si>
  <si>
    <t>декабрь</t>
  </si>
  <si>
    <t>июнь</t>
  </si>
  <si>
    <t>сентябрь</t>
  </si>
  <si>
    <t>ИТОГО:</t>
  </si>
  <si>
    <t>х/в</t>
  </si>
  <si>
    <t>Вода</t>
  </si>
  <si>
    <t>Стоки</t>
  </si>
  <si>
    <t>долг</t>
  </si>
  <si>
    <t>Ремонт освещения</t>
  </si>
  <si>
    <t>Наименование видов работ (услуги)</t>
  </si>
  <si>
    <t>тариф</t>
  </si>
  <si>
    <t>ТЕКУЩИЙ  РЕМОНТ</t>
  </si>
  <si>
    <t>РАБОТЫ   ПО  УПРАВЛЕНИЮ</t>
  </si>
  <si>
    <t>содер-жание</t>
  </si>
  <si>
    <t>начисление и сбор платы за содержание и ремонт жилых помещений, взыскание задолженности</t>
  </si>
  <si>
    <t xml:space="preserve">аварийно-диспетчерское обслуживание, обеспечение устранения аварий на внутридомовых инженерных системах </t>
  </si>
  <si>
    <t>работы по содержанию оборудования и систем инженерно-технического обеспечения , обслуживание приборов учета</t>
  </si>
  <si>
    <t>работы по содержанию конструктивных элементов многоквартирных домов, профилактические обходы и осмотры</t>
  </si>
  <si>
    <t xml:space="preserve">Прочие работы по содержанию общедомового имущества </t>
  </si>
  <si>
    <t xml:space="preserve"> оборудования и систем инженерно-технического обеспечения и  приборов учета</t>
  </si>
  <si>
    <t xml:space="preserve"> конструктивных элементов многоквартирных домов</t>
  </si>
  <si>
    <t>периодичность работ</t>
  </si>
  <si>
    <t xml:space="preserve">ежедневно </t>
  </si>
  <si>
    <t>ежемесячно</t>
  </si>
  <si>
    <t>ежедневно</t>
  </si>
  <si>
    <t>сметная стоимость выполненной работы (услуги) за месяц</t>
  </si>
  <si>
    <t>оплачено</t>
  </si>
  <si>
    <t>Цена выполненной работы (оказанной услуги) в руб.</t>
  </si>
  <si>
    <t>остаток денежных средств на начало года</t>
  </si>
  <si>
    <t>янв.</t>
  </si>
  <si>
    <t>февр.</t>
  </si>
  <si>
    <t>апр.</t>
  </si>
  <si>
    <t>сент.</t>
  </si>
  <si>
    <t>окт.</t>
  </si>
  <si>
    <t>нояб.</t>
  </si>
  <si>
    <t>декаб.</t>
  </si>
  <si>
    <t>росте-леком</t>
  </si>
  <si>
    <t>покос</t>
  </si>
  <si>
    <t>Принял:</t>
  </si>
  <si>
    <t>___________________________________</t>
  </si>
  <si>
    <t>Генеральный директор ООО " Георгиевск-ЖЭУ"_________________________      Никишина И.М.</t>
  </si>
  <si>
    <t>начислено</t>
  </si>
  <si>
    <t xml:space="preserve"> управле-ние</t>
  </si>
  <si>
    <t>оплата коммунальных ресурсов на содержание ОДИ</t>
  </si>
  <si>
    <t>1 полугодие</t>
  </si>
  <si>
    <t>услуги сторонних организаций, разовые работы</t>
  </si>
  <si>
    <t>эл-во</t>
  </si>
  <si>
    <t>Гидравлическое испытание трубопроводов систем отопления, водопровода и горячего водоснабжения диаметром: до 100 мм</t>
  </si>
  <si>
    <t>Работы по уборке придомовой территории</t>
  </si>
  <si>
    <t>общехозяйственные расходы</t>
  </si>
  <si>
    <t>100 м трубопровода</t>
  </si>
  <si>
    <t>100 шт.</t>
  </si>
  <si>
    <t>Доходы и расходы по воде и стокам 2024 год</t>
  </si>
  <si>
    <t>Перечень выполненных работ по сметам за 2024 год по дому Бойко 108</t>
  </si>
  <si>
    <t>Информация о доходах и расходах по дому __Бойко 108__на 2024год.</t>
  </si>
  <si>
    <t>замена эл.питания на ВэПС</t>
  </si>
  <si>
    <t xml:space="preserve"> (ремонт светильника)</t>
  </si>
  <si>
    <t>субботник</t>
  </si>
  <si>
    <t>1 под.1 этаж смена патрона в светильнике</t>
  </si>
  <si>
    <t>спил 2х деревьев</t>
  </si>
  <si>
    <t>дератизация</t>
  </si>
  <si>
    <t>ремонт проводной аудиодомофонной системы 2 под.</t>
  </si>
  <si>
    <t>тех.обслуживание и ремонт газового оборудования</t>
  </si>
  <si>
    <t>диагностика газового оборудования</t>
  </si>
  <si>
    <t>изготовление поручня 3под.</t>
  </si>
  <si>
    <t>погрузка и вывоз мусора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</si>
</sst>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#,##0.00_р_."/>
  </numFmts>
  <fonts count="17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9"/>
      <name val="Arial Cyr"/>
      <charset val="204"/>
    </font>
    <font>
      <b/>
      <sz val="10"/>
      <name val="Arial Cyr"/>
      <charset val="204"/>
    </font>
    <font>
      <sz val="7"/>
      <name val="Arial Cyr"/>
      <charset val="204"/>
    </font>
    <font>
      <b/>
      <sz val="9"/>
      <name val="Arial Cyr"/>
      <charset val="204"/>
    </font>
    <font>
      <b/>
      <sz val="8"/>
      <name val="Arial Cyr"/>
      <charset val="204"/>
    </font>
    <font>
      <b/>
      <sz val="12"/>
      <color theme="1"/>
      <name val="Calibri"/>
      <family val="2"/>
      <charset val="204"/>
      <scheme val="minor"/>
    </font>
    <font>
      <b/>
      <i/>
      <sz val="8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b/>
      <sz val="6"/>
      <name val="Arial Cyr"/>
      <charset val="204"/>
    </font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69A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4" fillId="0" borderId="0"/>
  </cellStyleXfs>
  <cellXfs count="128">
    <xf numFmtId="0" fontId="0" fillId="0" borderId="0" xfId="0"/>
    <xf numFmtId="2" fontId="0" fillId="0" borderId="0" xfId="0" applyNumberFormat="1"/>
    <xf numFmtId="0" fontId="3" fillId="0" borderId="0" xfId="0" applyFont="1"/>
    <xf numFmtId="0" fontId="0" fillId="0" borderId="4" xfId="0" applyBorder="1"/>
    <xf numFmtId="4" fontId="0" fillId="0" borderId="0" xfId="0" applyNumberFormat="1"/>
    <xf numFmtId="165" fontId="0" fillId="0" borderId="0" xfId="0" applyNumberFormat="1"/>
    <xf numFmtId="0" fontId="4" fillId="0" borderId="4" xfId="0" applyFont="1" applyBorder="1"/>
    <xf numFmtId="0" fontId="0" fillId="0" borderId="4" xfId="0" applyBorder="1" applyAlignment="1">
      <alignment wrapText="1"/>
    </xf>
    <xf numFmtId="0" fontId="0" fillId="3" borderId="0" xfId="0" applyFill="1"/>
    <xf numFmtId="17" fontId="3" fillId="2" borderId="4" xfId="0" applyNumberFormat="1" applyFont="1" applyFill="1" applyBorder="1" applyAlignment="1">
      <alignment horizontal="left"/>
    </xf>
    <xf numFmtId="0" fontId="1" fillId="9" borderId="12" xfId="0" applyFont="1" applyFill="1" applyBorder="1"/>
    <xf numFmtId="0" fontId="1" fillId="9" borderId="12" xfId="0" applyFont="1" applyFill="1" applyBorder="1" applyAlignment="1">
      <alignment wrapText="1"/>
    </xf>
    <xf numFmtId="2" fontId="7" fillId="9" borderId="12" xfId="0" applyNumberFormat="1" applyFont="1" applyFill="1" applyBorder="1"/>
    <xf numFmtId="2" fontId="2" fillId="0" borderId="1" xfId="0" applyNumberFormat="1" applyFont="1" applyBorder="1" applyAlignment="1">
      <alignment horizontal="left" vertical="top" textRotation="90" wrapText="1"/>
    </xf>
    <xf numFmtId="2" fontId="7" fillId="0" borderId="5" xfId="0" applyNumberFormat="1" applyFont="1" applyBorder="1" applyAlignment="1">
      <alignment horizontal="center" vertical="top" wrapText="1"/>
    </xf>
    <xf numFmtId="4" fontId="3" fillId="9" borderId="4" xfId="0" applyNumberFormat="1" applyFont="1" applyFill="1" applyBorder="1" applyAlignment="1">
      <alignment horizontal="center"/>
    </xf>
    <xf numFmtId="2" fontId="2" fillId="10" borderId="5" xfId="0" applyNumberFormat="1" applyFont="1" applyFill="1" applyBorder="1" applyAlignment="1">
      <alignment horizontal="center" vertical="top" wrapText="1"/>
    </xf>
    <xf numFmtId="4" fontId="2" fillId="9" borderId="4" xfId="0" applyNumberFormat="1" applyFont="1" applyFill="1" applyBorder="1"/>
    <xf numFmtId="2" fontId="1" fillId="12" borderId="2" xfId="0" applyNumberFormat="1" applyFont="1" applyFill="1" applyBorder="1" applyAlignment="1">
      <alignment horizontal="center" vertical="top" wrapText="1"/>
    </xf>
    <xf numFmtId="2" fontId="2" fillId="12" borderId="8" xfId="0" applyNumberFormat="1" applyFont="1" applyFill="1" applyBorder="1" applyAlignment="1">
      <alignment horizontal="center" vertical="top" wrapText="1"/>
    </xf>
    <xf numFmtId="2" fontId="2" fillId="12" borderId="14" xfId="0" applyNumberFormat="1" applyFont="1" applyFill="1" applyBorder="1" applyAlignment="1">
      <alignment horizontal="center" vertical="top" wrapText="1"/>
    </xf>
    <xf numFmtId="2" fontId="2" fillId="12" borderId="6" xfId="0" applyNumberFormat="1" applyFont="1" applyFill="1" applyBorder="1" applyAlignment="1">
      <alignment horizontal="center" vertical="top" wrapText="1"/>
    </xf>
    <xf numFmtId="165" fontId="2" fillId="12" borderId="4" xfId="0" applyNumberFormat="1" applyFont="1" applyFill="1" applyBorder="1"/>
    <xf numFmtId="165" fontId="2" fillId="12" borderId="5" xfId="0" applyNumberFormat="1" applyFont="1" applyFill="1" applyBorder="1"/>
    <xf numFmtId="4" fontId="2" fillId="12" borderId="4" xfId="0" applyNumberFormat="1" applyFont="1" applyFill="1" applyBorder="1"/>
    <xf numFmtId="17" fontId="3" fillId="5" borderId="4" xfId="0" applyNumberFormat="1" applyFont="1" applyFill="1" applyBorder="1" applyAlignment="1">
      <alignment horizontal="left" wrapText="1"/>
    </xf>
    <xf numFmtId="0" fontId="3" fillId="4" borderId="4" xfId="0" applyFont="1" applyFill="1" applyBorder="1"/>
    <xf numFmtId="165" fontId="2" fillId="4" borderId="4" xfId="0" applyNumberFormat="1" applyFont="1" applyFill="1" applyBorder="1"/>
    <xf numFmtId="4" fontId="7" fillId="4" borderId="4" xfId="0" applyNumberFormat="1" applyFont="1" applyFill="1" applyBorder="1"/>
    <xf numFmtId="165" fontId="2" fillId="6" borderId="4" xfId="0" applyNumberFormat="1" applyFont="1" applyFill="1" applyBorder="1"/>
    <xf numFmtId="0" fontId="4" fillId="7" borderId="0" xfId="0" applyFont="1" applyFill="1"/>
    <xf numFmtId="0" fontId="11" fillId="3" borderId="6" xfId="0" applyFont="1" applyFill="1" applyBorder="1"/>
    <xf numFmtId="0" fontId="11" fillId="3" borderId="4" xfId="0" applyFont="1" applyFill="1" applyBorder="1"/>
    <xf numFmtId="0" fontId="11" fillId="8" borderId="4" xfId="0" applyFont="1" applyFill="1" applyBorder="1"/>
    <xf numFmtId="0" fontId="12" fillId="3" borderId="4" xfId="0" applyFont="1" applyFill="1" applyBorder="1"/>
    <xf numFmtId="0" fontId="12" fillId="8" borderId="4" xfId="0" applyFont="1" applyFill="1" applyBorder="1"/>
    <xf numFmtId="0" fontId="12" fillId="4" borderId="4" xfId="0" applyFont="1" applyFill="1" applyBorder="1"/>
    <xf numFmtId="2" fontId="2" fillId="0" borderId="5" xfId="0" applyNumberFormat="1" applyFont="1" applyBorder="1" applyAlignment="1">
      <alignment vertical="top" textRotation="90" wrapText="1"/>
    </xf>
    <xf numFmtId="0" fontId="1" fillId="9" borderId="4" xfId="0" applyFont="1" applyFill="1" applyBorder="1" applyAlignment="1">
      <alignment horizontal="center" wrapText="1"/>
    </xf>
    <xf numFmtId="0" fontId="2" fillId="13" borderId="6" xfId="0" applyFont="1" applyFill="1" applyBorder="1" applyAlignment="1">
      <alignment horizontal="center" wrapText="1"/>
    </xf>
    <xf numFmtId="4" fontId="2" fillId="6" borderId="4" xfId="0" applyNumberFormat="1" applyFont="1" applyFill="1" applyBorder="1"/>
    <xf numFmtId="165" fontId="5" fillId="13" borderId="4" xfId="0" applyNumberFormat="1" applyFont="1" applyFill="1" applyBorder="1"/>
    <xf numFmtId="165" fontId="5" fillId="10" borderId="4" xfId="0" applyNumberFormat="1" applyFont="1" applyFill="1" applyBorder="1"/>
    <xf numFmtId="165" fontId="5" fillId="4" borderId="4" xfId="0" applyNumberFormat="1" applyFont="1" applyFill="1" applyBorder="1"/>
    <xf numFmtId="165" fontId="2" fillId="0" borderId="0" xfId="0" applyNumberFormat="1" applyFont="1"/>
    <xf numFmtId="165" fontId="9" fillId="0" borderId="0" xfId="0" applyNumberFormat="1" applyFont="1"/>
    <xf numFmtId="2" fontId="2" fillId="9" borderId="4" xfId="0" applyNumberFormat="1" applyFont="1" applyFill="1" applyBorder="1" applyAlignment="1">
      <alignment horizontal="right" vertical="top" wrapText="1"/>
    </xf>
    <xf numFmtId="2" fontId="7" fillId="9" borderId="4" xfId="0" applyNumberFormat="1" applyFont="1" applyFill="1" applyBorder="1" applyAlignment="1">
      <alignment horizontal="right" vertical="top" wrapText="1"/>
    </xf>
    <xf numFmtId="0" fontId="4" fillId="14" borderId="0" xfId="0" applyFont="1" applyFill="1"/>
    <xf numFmtId="165" fontId="2" fillId="12" borderId="0" xfId="0" applyNumberFormat="1" applyFont="1" applyFill="1"/>
    <xf numFmtId="0" fontId="4" fillId="15" borderId="0" xfId="0" applyFont="1" applyFill="1"/>
    <xf numFmtId="2" fontId="3" fillId="0" borderId="4" xfId="0" applyNumberFormat="1" applyFont="1" applyBorder="1" applyAlignment="1">
      <alignment vertical="top"/>
    </xf>
    <xf numFmtId="2" fontId="7" fillId="9" borderId="4" xfId="0" applyNumberFormat="1" applyFont="1" applyFill="1" applyBorder="1" applyAlignment="1">
      <alignment horizontal="center" vertical="top" wrapText="1"/>
    </xf>
    <xf numFmtId="0" fontId="13" fillId="9" borderId="4" xfId="0" applyFont="1" applyFill="1" applyBorder="1" applyAlignment="1">
      <alignment wrapText="1"/>
    </xf>
    <xf numFmtId="16" fontId="0" fillId="0" borderId="0" xfId="0" applyNumberFormat="1"/>
    <xf numFmtId="2" fontId="0" fillId="0" borderId="2" xfId="0" applyNumberFormat="1" applyBorder="1" applyAlignment="1">
      <alignment horizontal="left" wrapText="1"/>
    </xf>
    <xf numFmtId="2" fontId="0" fillId="0" borderId="8" xfId="0" applyNumberFormat="1" applyBorder="1" applyAlignment="1">
      <alignment horizontal="left" wrapText="1"/>
    </xf>
    <xf numFmtId="2" fontId="0" fillId="0" borderId="6" xfId="0" applyNumberFormat="1" applyBorder="1" applyAlignment="1">
      <alignment horizontal="left" wrapText="1"/>
    </xf>
    <xf numFmtId="2" fontId="4" fillId="0" borderId="2" xfId="0" applyNumberFormat="1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2" fontId="4" fillId="0" borderId="6" xfId="0" applyNumberFormat="1" applyFont="1" applyBorder="1" applyAlignment="1">
      <alignment horizontal="center"/>
    </xf>
    <xf numFmtId="2" fontId="4" fillId="3" borderId="0" xfId="0" applyNumberFormat="1" applyFont="1" applyFill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2" fontId="3" fillId="0" borderId="1" xfId="0" applyNumberFormat="1" applyFont="1" applyBorder="1" applyAlignment="1">
      <alignment horizontal="center" vertical="top" wrapText="1"/>
    </xf>
    <xf numFmtId="2" fontId="3" fillId="0" borderId="5" xfId="0" applyNumberFormat="1" applyFont="1" applyBorder="1" applyAlignment="1">
      <alignment horizontal="center" vertical="top" wrapText="1"/>
    </xf>
    <xf numFmtId="0" fontId="0" fillId="0" borderId="8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10" xfId="0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8" xfId="0" applyNumberFormat="1" applyFont="1" applyBorder="1" applyAlignment="1">
      <alignment horizontal="center"/>
    </xf>
    <xf numFmtId="2" fontId="7" fillId="0" borderId="10" xfId="0" applyNumberFormat="1" applyFont="1" applyBorder="1" applyAlignment="1">
      <alignment horizontal="left" wrapText="1"/>
    </xf>
    <xf numFmtId="2" fontId="7" fillId="0" borderId="9" xfId="0" applyNumberFormat="1" applyFont="1" applyBorder="1" applyAlignment="1">
      <alignment horizontal="left" wrapText="1"/>
    </xf>
    <xf numFmtId="2" fontId="7" fillId="0" borderId="7" xfId="0" applyNumberFormat="1" applyFont="1" applyBorder="1" applyAlignment="1">
      <alignment horizontal="left" wrapText="1"/>
    </xf>
    <xf numFmtId="2" fontId="7" fillId="0" borderId="13" xfId="0" applyNumberFormat="1" applyFont="1" applyBorder="1" applyAlignment="1">
      <alignment horizontal="left" wrapText="1"/>
    </xf>
    <xf numFmtId="2" fontId="7" fillId="0" borderId="1" xfId="0" applyNumberFormat="1" applyFont="1" applyBorder="1" applyAlignment="1">
      <alignment horizontal="left" textRotation="90" wrapText="1"/>
    </xf>
    <xf numFmtId="2" fontId="7" fillId="0" borderId="3" xfId="0" applyNumberFormat="1" applyFont="1" applyBorder="1" applyAlignment="1">
      <alignment horizontal="left" textRotation="90" wrapText="1"/>
    </xf>
    <xf numFmtId="2" fontId="7" fillId="0" borderId="5" xfId="0" applyNumberFormat="1" applyFont="1" applyBorder="1" applyAlignment="1">
      <alignment horizontal="left" textRotation="90" wrapText="1"/>
    </xf>
    <xf numFmtId="2" fontId="9" fillId="0" borderId="1" xfId="0" applyNumberFormat="1" applyFont="1" applyBorder="1" applyAlignment="1">
      <alignment horizontal="center" wrapText="1"/>
    </xf>
    <xf numFmtId="2" fontId="9" fillId="0" borderId="3" xfId="0" applyNumberFormat="1" applyFont="1" applyBorder="1" applyAlignment="1">
      <alignment horizontal="center" wrapText="1"/>
    </xf>
    <xf numFmtId="2" fontId="9" fillId="0" borderId="5" xfId="0" applyNumberFormat="1" applyFont="1" applyBorder="1" applyAlignment="1">
      <alignment horizontal="center" wrapText="1"/>
    </xf>
    <xf numFmtId="0" fontId="1" fillId="10" borderId="2" xfId="0" applyFont="1" applyFill="1" applyBorder="1" applyAlignment="1">
      <alignment horizontal="center" wrapText="1"/>
    </xf>
    <xf numFmtId="0" fontId="1" fillId="10" borderId="8" xfId="0" applyFont="1" applyFill="1" applyBorder="1" applyAlignment="1">
      <alignment horizontal="center" wrapText="1"/>
    </xf>
    <xf numFmtId="0" fontId="1" fillId="10" borderId="6" xfId="0" applyFont="1" applyFill="1" applyBorder="1" applyAlignment="1">
      <alignment horizontal="center" wrapText="1"/>
    </xf>
    <xf numFmtId="2" fontId="2" fillId="0" borderId="1" xfId="0" applyNumberFormat="1" applyFont="1" applyBorder="1" applyAlignment="1">
      <alignment horizontal="left" vertical="top" textRotation="90" wrapText="1"/>
    </xf>
    <xf numFmtId="2" fontId="2" fillId="0" borderId="5" xfId="0" applyNumberFormat="1" applyFont="1" applyBorder="1" applyAlignment="1">
      <alignment horizontal="left" vertical="top" textRotation="90" wrapText="1"/>
    </xf>
    <xf numFmtId="2" fontId="3" fillId="0" borderId="1" xfId="0" applyNumberFormat="1" applyFont="1" applyBorder="1" applyAlignment="1">
      <alignment horizontal="center" wrapText="1"/>
    </xf>
    <xf numFmtId="2" fontId="3" fillId="0" borderId="5" xfId="0" applyNumberFormat="1" applyFont="1" applyBorder="1" applyAlignment="1">
      <alignment horizontal="center" wrapText="1"/>
    </xf>
    <xf numFmtId="2" fontId="2" fillId="0" borderId="2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top" wrapText="1"/>
    </xf>
    <xf numFmtId="2" fontId="2" fillId="0" borderId="6" xfId="0" applyNumberFormat="1" applyFont="1" applyBorder="1" applyAlignment="1">
      <alignment horizontal="center" vertical="top" wrapText="1"/>
    </xf>
    <xf numFmtId="2" fontId="7" fillId="0" borderId="2" xfId="0" applyNumberFormat="1" applyFont="1" applyBorder="1" applyAlignment="1">
      <alignment horizontal="center" vertical="top" wrapText="1"/>
    </xf>
    <xf numFmtId="2" fontId="7" fillId="0" borderId="6" xfId="0" applyNumberFormat="1" applyFont="1" applyBorder="1" applyAlignment="1">
      <alignment horizontal="center" vertical="top" wrapText="1"/>
    </xf>
    <xf numFmtId="2" fontId="1" fillId="12" borderId="2" xfId="0" applyNumberFormat="1" applyFont="1" applyFill="1" applyBorder="1" applyAlignment="1">
      <alignment horizontal="center" vertical="top" wrapText="1"/>
    </xf>
    <xf numFmtId="0" fontId="0" fillId="0" borderId="2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2" fillId="9" borderId="8" xfId="0" applyFont="1" applyFill="1" applyBorder="1" applyAlignment="1">
      <alignment horizontal="center" wrapText="1"/>
    </xf>
    <xf numFmtId="0" fontId="2" fillId="9" borderId="6" xfId="0" applyFont="1" applyFill="1" applyBorder="1" applyAlignment="1">
      <alignment horizontal="center" wrapText="1"/>
    </xf>
    <xf numFmtId="165" fontId="2" fillId="8" borderId="2" xfId="0" applyNumberFormat="1" applyFont="1" applyFill="1" applyBorder="1" applyAlignment="1">
      <alignment horizontal="center"/>
    </xf>
    <xf numFmtId="165" fontId="2" fillId="8" borderId="6" xfId="0" applyNumberFormat="1" applyFont="1" applyFill="1" applyBorder="1" applyAlignment="1">
      <alignment horizontal="center"/>
    </xf>
    <xf numFmtId="165" fontId="9" fillId="0" borderId="11" xfId="0" applyNumberFormat="1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9" xfId="0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165" fontId="2" fillId="4" borderId="2" xfId="0" applyNumberFormat="1" applyFont="1" applyFill="1" applyBorder="1" applyAlignment="1">
      <alignment horizontal="center"/>
    </xf>
    <xf numFmtId="165" fontId="2" fillId="4" borderId="6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4" fillId="9" borderId="8" xfId="0" applyFont="1" applyFill="1" applyBorder="1" applyAlignment="1">
      <alignment horizontal="center" wrapText="1"/>
    </xf>
    <xf numFmtId="0" fontId="4" fillId="9" borderId="6" xfId="0" applyFont="1" applyFill="1" applyBorder="1" applyAlignment="1">
      <alignment horizontal="center" wrapText="1"/>
    </xf>
    <xf numFmtId="2" fontId="1" fillId="12" borderId="8" xfId="0" applyNumberFormat="1" applyFont="1" applyFill="1" applyBorder="1" applyAlignment="1">
      <alignment horizontal="center" vertical="top" wrapText="1"/>
    </xf>
    <xf numFmtId="2" fontId="1" fillId="12" borderId="6" xfId="0" applyNumberFormat="1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1" fillId="0" borderId="4" xfId="0" applyFont="1" applyBorder="1" applyAlignment="1">
      <alignment horizontal="center"/>
    </xf>
    <xf numFmtId="0" fontId="2" fillId="11" borderId="2" xfId="0" applyFont="1" applyFill="1" applyBorder="1" applyAlignment="1">
      <alignment horizontal="center" wrapText="1"/>
    </xf>
    <xf numFmtId="0" fontId="2" fillId="11" borderId="6" xfId="0" applyFont="1" applyFill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92D69A"/>
      <color rgb="FFFF99CC"/>
      <color rgb="FFEA9772"/>
      <color rgb="FFCCFF99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2:Q42"/>
  <sheetViews>
    <sheetView tabSelected="1" zoomScaleNormal="100" workbookViewId="0">
      <selection activeCell="H50" sqref="H50"/>
    </sheetView>
  </sheetViews>
  <sheetFormatPr defaultRowHeight="12.75" x14ac:dyDescent="0.2"/>
  <cols>
    <col min="8" max="8" width="9.7109375" customWidth="1"/>
    <col min="10" max="10" width="9.85546875" customWidth="1"/>
    <col min="11" max="11" width="10.28515625" customWidth="1"/>
  </cols>
  <sheetData>
    <row r="2" spans="1:17" ht="15.75" x14ac:dyDescent="0.25">
      <c r="A2" s="70" t="s">
        <v>72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</row>
    <row r="3" spans="1:17" x14ac:dyDescent="0.2">
      <c r="A3" s="104"/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</row>
    <row r="4" spans="1:17" x14ac:dyDescent="0.2">
      <c r="A4" s="71"/>
      <c r="B4" s="105"/>
      <c r="C4" s="105"/>
      <c r="D4" s="105"/>
      <c r="E4" s="106"/>
      <c r="F4" s="62" t="s">
        <v>27</v>
      </c>
      <c r="G4" s="67"/>
      <c r="H4" s="67"/>
      <c r="I4" s="67"/>
      <c r="J4" s="67"/>
      <c r="K4" s="67"/>
      <c r="L4" s="67"/>
      <c r="M4" s="67"/>
      <c r="N4" s="67"/>
      <c r="O4" s="67"/>
      <c r="P4" s="63"/>
      <c r="Q4" s="3"/>
    </row>
    <row r="5" spans="1:17" x14ac:dyDescent="0.2">
      <c r="A5" s="10"/>
      <c r="B5" s="107" t="s">
        <v>28</v>
      </c>
      <c r="C5" s="108"/>
      <c r="D5" s="108"/>
      <c r="E5" s="109"/>
      <c r="F5" s="72" t="s">
        <v>0</v>
      </c>
      <c r="G5" s="73"/>
      <c r="H5" s="73"/>
      <c r="I5" s="73"/>
      <c r="J5" s="73"/>
      <c r="K5" s="73"/>
      <c r="L5" s="73"/>
      <c r="M5" s="73"/>
      <c r="N5" s="74" t="s">
        <v>29</v>
      </c>
      <c r="O5" s="75"/>
      <c r="P5" s="78" t="s">
        <v>30</v>
      </c>
      <c r="Q5" s="81" t="s">
        <v>9</v>
      </c>
    </row>
    <row r="6" spans="1:17" x14ac:dyDescent="0.2">
      <c r="A6" s="11"/>
      <c r="B6" s="65" t="s">
        <v>31</v>
      </c>
      <c r="C6" s="65" t="s">
        <v>4</v>
      </c>
      <c r="D6" s="65" t="s">
        <v>60</v>
      </c>
      <c r="E6" s="89" t="s">
        <v>5</v>
      </c>
      <c r="F6" s="87" t="s">
        <v>32</v>
      </c>
      <c r="G6" s="87" t="s">
        <v>66</v>
      </c>
      <c r="H6" s="87" t="s">
        <v>33</v>
      </c>
      <c r="I6" s="87" t="s">
        <v>34</v>
      </c>
      <c r="J6" s="87" t="s">
        <v>35</v>
      </c>
      <c r="K6" s="87" t="s">
        <v>67</v>
      </c>
      <c r="L6" s="91" t="s">
        <v>36</v>
      </c>
      <c r="M6" s="93"/>
      <c r="N6" s="76"/>
      <c r="O6" s="77"/>
      <c r="P6" s="79"/>
      <c r="Q6" s="82"/>
    </row>
    <row r="7" spans="1:17" ht="145.9" customHeight="1" x14ac:dyDescent="0.2">
      <c r="A7" s="12"/>
      <c r="B7" s="66"/>
      <c r="C7" s="66"/>
      <c r="D7" s="66"/>
      <c r="E7" s="90"/>
      <c r="F7" s="88"/>
      <c r="G7" s="88"/>
      <c r="H7" s="88"/>
      <c r="I7" s="88"/>
      <c r="J7" s="88"/>
      <c r="K7" s="88"/>
      <c r="L7" s="37" t="s">
        <v>61</v>
      </c>
      <c r="M7" s="37" t="s">
        <v>63</v>
      </c>
      <c r="N7" s="13" t="s">
        <v>37</v>
      </c>
      <c r="O7" s="13" t="s">
        <v>38</v>
      </c>
      <c r="P7" s="80"/>
      <c r="Q7" s="83"/>
    </row>
    <row r="8" spans="1:17" x14ac:dyDescent="0.2">
      <c r="A8" s="53" t="s">
        <v>62</v>
      </c>
      <c r="B8" s="51"/>
      <c r="C8" s="51"/>
      <c r="D8" s="51"/>
      <c r="E8" s="15">
        <v>18</v>
      </c>
      <c r="F8" s="46">
        <v>2</v>
      </c>
      <c r="G8" s="46">
        <v>1.6</v>
      </c>
      <c r="H8" s="46">
        <v>3.4</v>
      </c>
      <c r="I8" s="46">
        <v>0.4</v>
      </c>
      <c r="J8" s="46">
        <v>3.5</v>
      </c>
      <c r="K8" s="46">
        <v>3.6</v>
      </c>
      <c r="L8" s="46">
        <v>0</v>
      </c>
      <c r="M8" s="46">
        <v>0</v>
      </c>
      <c r="N8" s="47">
        <v>0.1</v>
      </c>
      <c r="O8" s="47">
        <v>0.1</v>
      </c>
      <c r="P8" s="52">
        <v>3.3</v>
      </c>
      <c r="Q8" s="14">
        <f>SUM(F8:P8)</f>
        <v>18</v>
      </c>
    </row>
    <row r="9" spans="1:17" ht="22.5" x14ac:dyDescent="0.2">
      <c r="A9" s="112" t="s">
        <v>39</v>
      </c>
      <c r="B9" s="113"/>
      <c r="C9" s="113"/>
      <c r="D9" s="114"/>
      <c r="E9" s="15">
        <v>2493.5</v>
      </c>
      <c r="F9" s="91" t="s">
        <v>40</v>
      </c>
      <c r="G9" s="92"/>
      <c r="H9" s="92"/>
      <c r="I9" s="92"/>
      <c r="J9" s="92"/>
      <c r="K9" s="92"/>
      <c r="L9" s="92"/>
      <c r="M9" s="93"/>
      <c r="N9" s="94" t="s">
        <v>41</v>
      </c>
      <c r="O9" s="95"/>
      <c r="P9" s="14" t="s">
        <v>42</v>
      </c>
      <c r="Q9" s="14"/>
    </row>
    <row r="10" spans="1:17" x14ac:dyDescent="0.2">
      <c r="A10" s="84" t="s">
        <v>43</v>
      </c>
      <c r="B10" s="85"/>
      <c r="C10" s="85"/>
      <c r="D10" s="85"/>
      <c r="E10" s="86"/>
      <c r="F10" s="16">
        <f>F8*E9</f>
        <v>4987</v>
      </c>
      <c r="G10" s="16">
        <f>G8*E9</f>
        <v>3989.6000000000004</v>
      </c>
      <c r="H10" s="16">
        <f>E9*H8</f>
        <v>8477.9</v>
      </c>
      <c r="I10" s="16">
        <f>I8*E9</f>
        <v>997.40000000000009</v>
      </c>
      <c r="J10" s="16">
        <f>E9*J8</f>
        <v>8727.25</v>
      </c>
      <c r="K10" s="16">
        <f>K8*E9</f>
        <v>8976.6</v>
      </c>
      <c r="L10" s="16">
        <f>I9*L8</f>
        <v>0</v>
      </c>
      <c r="M10" s="16">
        <f>E9*M8</f>
        <v>0</v>
      </c>
      <c r="N10" s="16">
        <f>N8*E9</f>
        <v>249.35000000000002</v>
      </c>
      <c r="O10" s="16">
        <f>O8*E9</f>
        <v>249.35000000000002</v>
      </c>
      <c r="P10" s="16">
        <f>E9*P8</f>
        <v>8228.5499999999993</v>
      </c>
      <c r="Q10" s="16">
        <f>SUM(F10:P10)</f>
        <v>44883</v>
      </c>
    </row>
    <row r="11" spans="1:17" x14ac:dyDescent="0.2">
      <c r="A11" s="115" t="s">
        <v>44</v>
      </c>
      <c r="B11" s="115"/>
      <c r="C11" s="115"/>
      <c r="D11" s="115"/>
      <c r="E11" s="116"/>
      <c r="F11" s="96" t="s">
        <v>45</v>
      </c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8"/>
    </row>
    <row r="12" spans="1:17" x14ac:dyDescent="0.2">
      <c r="A12" s="99" t="s">
        <v>46</v>
      </c>
      <c r="B12" s="99"/>
      <c r="C12" s="99"/>
      <c r="D12" s="100"/>
      <c r="E12" s="17">
        <v>-115887.77598000015</v>
      </c>
      <c r="F12" s="18"/>
      <c r="G12" s="19"/>
      <c r="H12" s="20"/>
      <c r="I12" s="19"/>
      <c r="J12" s="19"/>
      <c r="K12" s="19"/>
      <c r="L12" s="19"/>
      <c r="M12" s="19"/>
      <c r="N12" s="19"/>
      <c r="O12" s="19"/>
      <c r="P12" s="19"/>
      <c r="Q12" s="21"/>
    </row>
    <row r="13" spans="1:17" x14ac:dyDescent="0.2">
      <c r="A13" s="38"/>
      <c r="B13" s="126" t="s">
        <v>59</v>
      </c>
      <c r="C13" s="127"/>
      <c r="D13" s="39" t="s">
        <v>44</v>
      </c>
      <c r="E13" s="40" t="s">
        <v>25</v>
      </c>
      <c r="F13" s="18"/>
      <c r="G13" s="19"/>
      <c r="H13" s="20"/>
      <c r="I13" s="19"/>
      <c r="J13" s="19"/>
      <c r="K13" s="19"/>
      <c r="L13" s="19"/>
      <c r="M13" s="19"/>
      <c r="N13" s="19"/>
      <c r="O13" s="19"/>
      <c r="P13" s="19"/>
      <c r="Q13" s="21"/>
    </row>
    <row r="14" spans="1:17" x14ac:dyDescent="0.2">
      <c r="A14" s="9" t="s">
        <v>47</v>
      </c>
      <c r="B14" s="101">
        <v>47445.599999999999</v>
      </c>
      <c r="C14" s="102"/>
      <c r="D14" s="41">
        <v>60389.65</v>
      </c>
      <c r="E14" s="29"/>
      <c r="F14" s="22">
        <f>F8*E9</f>
        <v>4987</v>
      </c>
      <c r="G14" s="22">
        <v>4001.7959999999998</v>
      </c>
      <c r="H14" s="23">
        <f>H8*E9</f>
        <v>8477.9</v>
      </c>
      <c r="I14" s="22">
        <v>2300</v>
      </c>
      <c r="J14" s="22">
        <v>8768.2659999999996</v>
      </c>
      <c r="K14" s="22">
        <f>K8*E9</f>
        <v>8976.6</v>
      </c>
      <c r="L14" s="22">
        <f>500.78+3901.60874</f>
        <v>4402.3887400000003</v>
      </c>
      <c r="M14" s="22">
        <v>0</v>
      </c>
      <c r="N14" s="42">
        <v>0</v>
      </c>
      <c r="O14" s="42">
        <v>0</v>
      </c>
      <c r="P14" s="22">
        <f>P8*E9</f>
        <v>8228.5499999999993</v>
      </c>
      <c r="Q14" s="24">
        <f t="shared" ref="Q14:Q25" si="0">SUM(F14:P14)</f>
        <v>50142.500740000003</v>
      </c>
    </row>
    <row r="15" spans="1:17" x14ac:dyDescent="0.2">
      <c r="A15" s="9" t="s">
        <v>48</v>
      </c>
      <c r="B15" s="101">
        <v>49285.32</v>
      </c>
      <c r="C15" s="102"/>
      <c r="D15" s="41">
        <v>43318.69</v>
      </c>
      <c r="E15" s="29"/>
      <c r="F15" s="22">
        <v>4987</v>
      </c>
      <c r="G15" s="22">
        <v>4161.8678399999999</v>
      </c>
      <c r="H15" s="23">
        <v>8477.9</v>
      </c>
      <c r="I15" s="22">
        <v>2300</v>
      </c>
      <c r="J15" s="22">
        <v>8997.3138400000007</v>
      </c>
      <c r="K15" s="22">
        <v>8976.6</v>
      </c>
      <c r="L15" s="22">
        <f>2065.73+869.24472</f>
        <v>2934.9747200000002</v>
      </c>
      <c r="M15" s="22">
        <v>2000</v>
      </c>
      <c r="N15" s="42">
        <v>587</v>
      </c>
      <c r="O15" s="42">
        <v>0</v>
      </c>
      <c r="P15" s="22">
        <v>8228.5499999999993</v>
      </c>
      <c r="Q15" s="24">
        <f t="shared" si="0"/>
        <v>51651.206399999995</v>
      </c>
    </row>
    <row r="16" spans="1:17" x14ac:dyDescent="0.2">
      <c r="A16" s="9" t="s">
        <v>2</v>
      </c>
      <c r="B16" s="101">
        <v>47842.97</v>
      </c>
      <c r="C16" s="102"/>
      <c r="D16" s="41">
        <v>49593.91</v>
      </c>
      <c r="E16" s="29"/>
      <c r="F16" s="22">
        <v>4987</v>
      </c>
      <c r="G16" s="22">
        <v>4161.8678399999999</v>
      </c>
      <c r="H16" s="23">
        <v>8477.9</v>
      </c>
      <c r="I16" s="22">
        <v>2300</v>
      </c>
      <c r="J16" s="22">
        <v>8997.3138400000007</v>
      </c>
      <c r="K16" s="22">
        <v>8976.6</v>
      </c>
      <c r="L16" s="22">
        <v>2068.51602</v>
      </c>
      <c r="M16" s="22">
        <v>0</v>
      </c>
      <c r="N16" s="42">
        <v>0</v>
      </c>
      <c r="O16" s="42">
        <v>0</v>
      </c>
      <c r="P16" s="22">
        <v>8228.5499999999993</v>
      </c>
      <c r="Q16" s="24">
        <f t="shared" si="0"/>
        <v>48197.747700000007</v>
      </c>
    </row>
    <row r="17" spans="1:17" x14ac:dyDescent="0.2">
      <c r="A17" s="9" t="s">
        <v>49</v>
      </c>
      <c r="B17" s="101">
        <v>46976.74</v>
      </c>
      <c r="C17" s="102"/>
      <c r="D17" s="41">
        <v>34520.78</v>
      </c>
      <c r="E17" s="29"/>
      <c r="F17" s="22">
        <v>4987</v>
      </c>
      <c r="G17" s="22">
        <v>4161.8678399999999</v>
      </c>
      <c r="H17" s="23">
        <v>8477.9</v>
      </c>
      <c r="I17" s="22">
        <v>2300</v>
      </c>
      <c r="J17" s="22">
        <v>8997.3138400000007</v>
      </c>
      <c r="K17" s="22">
        <v>8976.6</v>
      </c>
      <c r="L17" s="22">
        <v>66.81</v>
      </c>
      <c r="M17" s="22">
        <v>990</v>
      </c>
      <c r="N17" s="42">
        <v>0</v>
      </c>
      <c r="O17" s="42">
        <v>0</v>
      </c>
      <c r="P17" s="22">
        <v>8228.5499999999993</v>
      </c>
      <c r="Q17" s="24">
        <f t="shared" si="0"/>
        <v>47186.041679999995</v>
      </c>
    </row>
    <row r="18" spans="1:17" x14ac:dyDescent="0.2">
      <c r="A18" s="9" t="s">
        <v>6</v>
      </c>
      <c r="B18" s="101">
        <v>44975.040000000001</v>
      </c>
      <c r="C18" s="102"/>
      <c r="D18" s="41">
        <v>33578.370000000003</v>
      </c>
      <c r="E18" s="29"/>
      <c r="F18" s="22">
        <v>4987</v>
      </c>
      <c r="G18" s="22">
        <v>4161.8678399999999</v>
      </c>
      <c r="H18" s="23">
        <v>8477.9</v>
      </c>
      <c r="I18" s="22">
        <v>0</v>
      </c>
      <c r="J18" s="22">
        <v>8997.3138400000007</v>
      </c>
      <c r="K18" s="22">
        <v>8976.6</v>
      </c>
      <c r="L18" s="22">
        <f>208.66+55.79241</f>
        <v>264.45240999999999</v>
      </c>
      <c r="M18" s="22">
        <v>4405.92</v>
      </c>
      <c r="N18" s="42">
        <v>598</v>
      </c>
      <c r="O18" s="42">
        <v>0</v>
      </c>
      <c r="P18" s="22">
        <v>8228.5499999999993</v>
      </c>
      <c r="Q18" s="24">
        <f t="shared" si="0"/>
        <v>49097.604089999993</v>
      </c>
    </row>
    <row r="19" spans="1:17" x14ac:dyDescent="0.2">
      <c r="A19" s="9" t="s">
        <v>19</v>
      </c>
      <c r="B19" s="101">
        <v>45172.9</v>
      </c>
      <c r="C19" s="102"/>
      <c r="D19" s="41">
        <v>45264.59</v>
      </c>
      <c r="E19" s="29"/>
      <c r="F19" s="22">
        <v>4987</v>
      </c>
      <c r="G19" s="22">
        <v>4161.8678399999999</v>
      </c>
      <c r="H19" s="23">
        <v>8477.9</v>
      </c>
      <c r="I19" s="22">
        <v>0</v>
      </c>
      <c r="J19" s="22">
        <v>8997.3138400000007</v>
      </c>
      <c r="K19" s="22">
        <v>8976.6</v>
      </c>
      <c r="L19" s="22">
        <f>312.99+26.27</f>
        <v>339.26</v>
      </c>
      <c r="M19" s="22">
        <f>4405.92+6200</f>
        <v>10605.92</v>
      </c>
      <c r="N19" s="42">
        <v>0</v>
      </c>
      <c r="O19" s="42">
        <v>0</v>
      </c>
      <c r="P19" s="22">
        <v>8228.5499999999993</v>
      </c>
      <c r="Q19" s="24">
        <f t="shared" si="0"/>
        <v>54774.411680000005</v>
      </c>
    </row>
    <row r="20" spans="1:17" x14ac:dyDescent="0.2">
      <c r="A20" s="9" t="s">
        <v>12</v>
      </c>
      <c r="B20" s="101">
        <v>45247.54</v>
      </c>
      <c r="C20" s="102"/>
      <c r="D20" s="41">
        <v>46694.19</v>
      </c>
      <c r="E20" s="29"/>
      <c r="F20" s="22">
        <v>4987</v>
      </c>
      <c r="G20" s="22">
        <v>4161.8678399999999</v>
      </c>
      <c r="H20" s="23">
        <v>8477.9</v>
      </c>
      <c r="I20" s="22">
        <v>0</v>
      </c>
      <c r="J20" s="22">
        <v>8997.3138400000007</v>
      </c>
      <c r="K20" s="22">
        <v>8976.6</v>
      </c>
      <c r="L20" s="22">
        <v>0</v>
      </c>
      <c r="M20" s="22">
        <v>0</v>
      </c>
      <c r="N20" s="42">
        <v>14718</v>
      </c>
      <c r="O20" s="42">
        <v>0</v>
      </c>
      <c r="P20" s="22">
        <v>8228.5499999999993</v>
      </c>
      <c r="Q20" s="24">
        <f t="shared" si="0"/>
        <v>58547.231679999997</v>
      </c>
    </row>
    <row r="21" spans="1:17" x14ac:dyDescent="0.2">
      <c r="A21" s="9" t="s">
        <v>13</v>
      </c>
      <c r="B21" s="101">
        <v>44908.2</v>
      </c>
      <c r="C21" s="102"/>
      <c r="D21" s="41">
        <v>39659.050000000003</v>
      </c>
      <c r="E21" s="29"/>
      <c r="F21" s="22">
        <v>4987</v>
      </c>
      <c r="G21" s="22">
        <v>4161.8678399999999</v>
      </c>
      <c r="H21" s="23">
        <v>8477.9</v>
      </c>
      <c r="I21" s="22">
        <v>0</v>
      </c>
      <c r="J21" s="22">
        <v>8997.3138400000007</v>
      </c>
      <c r="K21" s="22">
        <v>8976.6</v>
      </c>
      <c r="L21" s="22">
        <v>133.95999999999998</v>
      </c>
      <c r="M21" s="22">
        <v>5241</v>
      </c>
      <c r="N21" s="42">
        <v>0</v>
      </c>
      <c r="O21" s="42">
        <v>0</v>
      </c>
      <c r="P21" s="22">
        <v>8228.5499999999993</v>
      </c>
      <c r="Q21" s="24">
        <f t="shared" si="0"/>
        <v>49204.191680000004</v>
      </c>
    </row>
    <row r="22" spans="1:17" x14ac:dyDescent="0.2">
      <c r="A22" s="9" t="s">
        <v>50</v>
      </c>
      <c r="B22" s="101">
        <v>45042.22</v>
      </c>
      <c r="C22" s="102"/>
      <c r="D22" s="41">
        <v>52398.93</v>
      </c>
      <c r="E22" s="29"/>
      <c r="F22" s="22">
        <v>4987</v>
      </c>
      <c r="G22" s="22">
        <v>4161.8678399999999</v>
      </c>
      <c r="H22" s="23">
        <v>8477.9</v>
      </c>
      <c r="I22" s="22">
        <v>0</v>
      </c>
      <c r="J22" s="22">
        <v>8997.3138400000007</v>
      </c>
      <c r="K22" s="22">
        <v>8976.6</v>
      </c>
      <c r="L22" s="22">
        <v>245.58999999999997</v>
      </c>
      <c r="M22" s="22">
        <f>4899.32+9600</f>
        <v>14499.32</v>
      </c>
      <c r="N22" s="42">
        <v>0</v>
      </c>
      <c r="O22" s="42">
        <v>0</v>
      </c>
      <c r="P22" s="22">
        <v>8228.5499999999993</v>
      </c>
      <c r="Q22" s="24">
        <f t="shared" si="0"/>
        <v>58574.141680000001</v>
      </c>
    </row>
    <row r="23" spans="1:17" x14ac:dyDescent="0.2">
      <c r="A23" s="9" t="s">
        <v>51</v>
      </c>
      <c r="B23" s="101">
        <v>45154.06</v>
      </c>
      <c r="C23" s="102"/>
      <c r="D23" s="41">
        <v>41660.04</v>
      </c>
      <c r="E23" s="29"/>
      <c r="F23" s="22">
        <v>4987</v>
      </c>
      <c r="G23" s="22">
        <v>4161.8678399999999</v>
      </c>
      <c r="H23" s="23">
        <v>8477.9</v>
      </c>
      <c r="I23" s="22">
        <v>0</v>
      </c>
      <c r="J23" s="22">
        <v>8997.3138400000007</v>
      </c>
      <c r="K23" s="22">
        <v>8976.6</v>
      </c>
      <c r="L23" s="22">
        <v>0</v>
      </c>
      <c r="M23" s="22">
        <v>2000</v>
      </c>
      <c r="N23" s="42">
        <v>0</v>
      </c>
      <c r="O23" s="42">
        <v>0</v>
      </c>
      <c r="P23" s="22">
        <v>8228.5499999999993</v>
      </c>
      <c r="Q23" s="24">
        <f t="shared" si="0"/>
        <v>45829.231679999997</v>
      </c>
    </row>
    <row r="24" spans="1:17" x14ac:dyDescent="0.2">
      <c r="A24" s="9" t="s">
        <v>52</v>
      </c>
      <c r="B24" s="101">
        <v>44908.2</v>
      </c>
      <c r="C24" s="102"/>
      <c r="D24" s="41">
        <v>44696.56</v>
      </c>
      <c r="E24" s="29"/>
      <c r="F24" s="22">
        <v>4987</v>
      </c>
      <c r="G24" s="22">
        <v>4161.8678399999999</v>
      </c>
      <c r="H24" s="23">
        <v>8477.9</v>
      </c>
      <c r="I24" s="22">
        <v>2300</v>
      </c>
      <c r="J24" s="22">
        <v>8997.3138400000007</v>
      </c>
      <c r="K24" s="22">
        <v>8976.6</v>
      </c>
      <c r="L24" s="22">
        <v>357.22</v>
      </c>
      <c r="M24" s="22">
        <v>0</v>
      </c>
      <c r="N24" s="42">
        <v>0</v>
      </c>
      <c r="O24" s="42">
        <v>0</v>
      </c>
      <c r="P24" s="22">
        <v>8228.5499999999993</v>
      </c>
      <c r="Q24" s="24">
        <f t="shared" si="0"/>
        <v>46486.451679999998</v>
      </c>
    </row>
    <row r="25" spans="1:17" x14ac:dyDescent="0.2">
      <c r="A25" s="9" t="s">
        <v>53</v>
      </c>
      <c r="B25" s="101">
        <v>45265.5</v>
      </c>
      <c r="C25" s="102"/>
      <c r="D25" s="41">
        <v>35756.49</v>
      </c>
      <c r="E25" s="29"/>
      <c r="F25" s="22">
        <v>4987</v>
      </c>
      <c r="G25" s="22">
        <v>4161.8678399999999</v>
      </c>
      <c r="H25" s="23">
        <v>8477.9</v>
      </c>
      <c r="I25" s="22">
        <v>2300</v>
      </c>
      <c r="J25" s="22">
        <v>8997.3138400000007</v>
      </c>
      <c r="K25" s="22">
        <v>8976.6</v>
      </c>
      <c r="L25" s="22">
        <v>2589.8199999999997</v>
      </c>
      <c r="M25" s="22">
        <v>6564.81</v>
      </c>
      <c r="N25" s="42">
        <v>0</v>
      </c>
      <c r="O25" s="42">
        <v>0</v>
      </c>
      <c r="P25" s="22">
        <v>8228.5499999999993</v>
      </c>
      <c r="Q25" s="24">
        <f t="shared" si="0"/>
        <v>55283.861680000002</v>
      </c>
    </row>
    <row r="26" spans="1:17" ht="24" x14ac:dyDescent="0.2">
      <c r="A26" s="25" t="s">
        <v>54</v>
      </c>
      <c r="B26" s="101">
        <v>0</v>
      </c>
      <c r="C26" s="102"/>
      <c r="D26" s="41">
        <f>900+900</f>
        <v>1800</v>
      </c>
      <c r="E26" s="29"/>
      <c r="F26" s="22"/>
      <c r="G26" s="22"/>
      <c r="H26" s="22"/>
      <c r="I26" s="22"/>
      <c r="J26" s="22"/>
      <c r="K26" s="22"/>
      <c r="L26" s="22"/>
      <c r="M26" s="22"/>
      <c r="N26" s="42"/>
      <c r="O26" s="42"/>
      <c r="P26" s="22"/>
      <c r="Q26" s="24"/>
    </row>
    <row r="27" spans="1:17" x14ac:dyDescent="0.2">
      <c r="A27" s="26" t="s">
        <v>5</v>
      </c>
      <c r="B27" s="110">
        <f>SUM(B14:B26)</f>
        <v>552224.29</v>
      </c>
      <c r="C27" s="111"/>
      <c r="D27" s="43">
        <f>SUM(D14:D26)</f>
        <v>529331.25</v>
      </c>
      <c r="E27" s="27"/>
      <c r="F27" s="27">
        <f t="shared" ref="F27:Q27" si="1">SUM(F14:F26)</f>
        <v>59844</v>
      </c>
      <c r="G27" s="27">
        <f t="shared" si="1"/>
        <v>49782.342239999991</v>
      </c>
      <c r="H27" s="27">
        <f t="shared" si="1"/>
        <v>101734.79999999997</v>
      </c>
      <c r="I27" s="27">
        <f t="shared" si="1"/>
        <v>13800</v>
      </c>
      <c r="J27" s="27">
        <f t="shared" si="1"/>
        <v>107738.71824000002</v>
      </c>
      <c r="K27" s="27">
        <f t="shared" si="1"/>
        <v>107719.20000000003</v>
      </c>
      <c r="L27" s="27">
        <f t="shared" si="1"/>
        <v>13402.991889999998</v>
      </c>
      <c r="M27" s="27">
        <f t="shared" si="1"/>
        <v>46306.97</v>
      </c>
      <c r="N27" s="43">
        <f t="shared" si="1"/>
        <v>15903</v>
      </c>
      <c r="O27" s="43">
        <f t="shared" si="1"/>
        <v>0</v>
      </c>
      <c r="P27" s="27">
        <f t="shared" si="1"/>
        <v>98742.60000000002</v>
      </c>
      <c r="Q27" s="28">
        <f t="shared" si="1"/>
        <v>614974.62237000011</v>
      </c>
    </row>
    <row r="28" spans="1:17" x14ac:dyDescent="0.2">
      <c r="A28" s="2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5" t="s">
        <v>21</v>
      </c>
      <c r="P28" s="103">
        <f>SUM(E12+D27-Q27)</f>
        <v>-201531.14835000027</v>
      </c>
      <c r="Q28" s="103"/>
    </row>
    <row r="29" spans="1:17" x14ac:dyDescent="0.2">
      <c r="A29" t="s">
        <v>1</v>
      </c>
      <c r="B29">
        <v>2000</v>
      </c>
      <c r="C29" t="s">
        <v>73</v>
      </c>
    </row>
    <row r="30" spans="1:17" x14ac:dyDescent="0.2">
      <c r="A30" t="s">
        <v>3</v>
      </c>
      <c r="B30">
        <v>990</v>
      </c>
      <c r="C30" t="s">
        <v>75</v>
      </c>
      <c r="E30" s="1"/>
      <c r="H30" s="4"/>
      <c r="I30" s="49" t="s">
        <v>11</v>
      </c>
      <c r="J30" s="49">
        <v>500.78</v>
      </c>
      <c r="K30" s="49" t="s">
        <v>22</v>
      </c>
      <c r="L30" s="49">
        <v>3901.6087400000001</v>
      </c>
      <c r="M30" s="49" t="s">
        <v>64</v>
      </c>
      <c r="P30" s="4"/>
    </row>
    <row r="31" spans="1:17" x14ac:dyDescent="0.2">
      <c r="A31" t="s">
        <v>6</v>
      </c>
      <c r="B31">
        <v>4405.92</v>
      </c>
      <c r="C31" t="s">
        <v>55</v>
      </c>
      <c r="I31" s="49" t="s">
        <v>1</v>
      </c>
      <c r="J31" s="49">
        <v>2065.73</v>
      </c>
      <c r="K31" s="49" t="s">
        <v>22</v>
      </c>
      <c r="L31" s="49">
        <v>869.24472000000003</v>
      </c>
      <c r="M31" s="49" t="s">
        <v>64</v>
      </c>
      <c r="P31" s="4"/>
    </row>
    <row r="32" spans="1:17" x14ac:dyDescent="0.2">
      <c r="A32" t="s">
        <v>19</v>
      </c>
      <c r="B32">
        <v>4405.92</v>
      </c>
      <c r="C32" t="s">
        <v>55</v>
      </c>
      <c r="I32" s="49" t="s">
        <v>2</v>
      </c>
      <c r="J32" s="49">
        <v>0</v>
      </c>
      <c r="K32" s="49" t="s">
        <v>22</v>
      </c>
      <c r="L32" s="49">
        <v>2068.51602</v>
      </c>
      <c r="M32" s="49" t="s">
        <v>64</v>
      </c>
      <c r="P32" s="4"/>
    </row>
    <row r="33" spans="1:17" x14ac:dyDescent="0.2">
      <c r="B33">
        <v>6200</v>
      </c>
      <c r="C33" t="s">
        <v>77</v>
      </c>
      <c r="G33" s="1"/>
      <c r="I33" s="49" t="s">
        <v>3</v>
      </c>
      <c r="J33" s="49">
        <v>0</v>
      </c>
      <c r="K33" s="49" t="s">
        <v>22</v>
      </c>
      <c r="L33" s="49">
        <v>66.81</v>
      </c>
      <c r="M33" s="49" t="s">
        <v>64</v>
      </c>
    </row>
    <row r="34" spans="1:17" x14ac:dyDescent="0.2">
      <c r="A34" t="s">
        <v>13</v>
      </c>
      <c r="B34">
        <v>3741</v>
      </c>
      <c r="C34" t="s">
        <v>78</v>
      </c>
      <c r="D34" s="5"/>
      <c r="I34" s="49" t="s">
        <v>6</v>
      </c>
      <c r="J34" s="49">
        <v>208.66</v>
      </c>
      <c r="K34" s="49" t="s">
        <v>22</v>
      </c>
      <c r="L34" s="49">
        <v>55.792409999999997</v>
      </c>
      <c r="M34" s="49" t="s">
        <v>64</v>
      </c>
    </row>
    <row r="35" spans="1:17" x14ac:dyDescent="0.2">
      <c r="B35">
        <v>1500</v>
      </c>
      <c r="C35" t="s">
        <v>79</v>
      </c>
      <c r="I35" s="49" t="s">
        <v>19</v>
      </c>
      <c r="J35" s="49">
        <v>312.99</v>
      </c>
      <c r="K35" s="49" t="s">
        <v>22</v>
      </c>
      <c r="L35" s="49">
        <v>26.271709999999999</v>
      </c>
      <c r="M35" s="49" t="s">
        <v>64</v>
      </c>
    </row>
    <row r="36" spans="1:17" x14ac:dyDescent="0.2">
      <c r="A36" t="s">
        <v>20</v>
      </c>
      <c r="B36">
        <v>4899.32</v>
      </c>
      <c r="C36" s="54" t="s">
        <v>80</v>
      </c>
      <c r="I36" s="49" t="s">
        <v>12</v>
      </c>
      <c r="J36" s="49">
        <v>0</v>
      </c>
      <c r="K36" s="49" t="s">
        <v>22</v>
      </c>
      <c r="L36" s="49">
        <v>0</v>
      </c>
      <c r="M36" s="49" t="s">
        <v>64</v>
      </c>
    </row>
    <row r="37" spans="1:17" x14ac:dyDescent="0.2">
      <c r="B37">
        <v>9600</v>
      </c>
      <c r="C37" t="s">
        <v>81</v>
      </c>
      <c r="I37" s="49" t="s">
        <v>13</v>
      </c>
      <c r="J37" s="49">
        <v>133.95999999999998</v>
      </c>
      <c r="K37" s="49" t="s">
        <v>22</v>
      </c>
      <c r="L37" s="49">
        <v>0</v>
      </c>
      <c r="M37" s="49" t="s">
        <v>64</v>
      </c>
    </row>
    <row r="38" spans="1:17" x14ac:dyDescent="0.2">
      <c r="A38" t="s">
        <v>16</v>
      </c>
      <c r="B38">
        <v>2000</v>
      </c>
      <c r="C38" t="s">
        <v>82</v>
      </c>
      <c r="I38" s="49" t="s">
        <v>20</v>
      </c>
      <c r="J38" s="49">
        <v>245.58999999999997</v>
      </c>
      <c r="K38" s="49" t="s">
        <v>22</v>
      </c>
      <c r="L38" s="49">
        <v>0</v>
      </c>
      <c r="M38" s="49" t="s">
        <v>64</v>
      </c>
    </row>
    <row r="39" spans="1:17" x14ac:dyDescent="0.2">
      <c r="A39" t="s">
        <v>18</v>
      </c>
      <c r="B39">
        <v>6564.81</v>
      </c>
      <c r="C39" t="s">
        <v>83</v>
      </c>
      <c r="I39" s="49" t="s">
        <v>16</v>
      </c>
      <c r="J39" s="49">
        <v>0</v>
      </c>
      <c r="K39" s="49" t="s">
        <v>22</v>
      </c>
      <c r="L39" s="49">
        <v>0</v>
      </c>
      <c r="M39" s="49" t="s">
        <v>64</v>
      </c>
      <c r="Q39" s="5"/>
    </row>
    <row r="40" spans="1:17" x14ac:dyDescent="0.2">
      <c r="I40" s="49" t="s">
        <v>17</v>
      </c>
      <c r="J40" s="49">
        <v>357.22</v>
      </c>
      <c r="K40" s="49" t="s">
        <v>22</v>
      </c>
      <c r="L40" s="49">
        <v>0</v>
      </c>
      <c r="M40" s="49" t="s">
        <v>64</v>
      </c>
    </row>
    <row r="41" spans="1:17" x14ac:dyDescent="0.2">
      <c r="I41" s="49" t="s">
        <v>18</v>
      </c>
      <c r="J41" s="49">
        <v>2589.8199999999997</v>
      </c>
      <c r="K41" s="49" t="s">
        <v>22</v>
      </c>
      <c r="L41" s="49">
        <v>0</v>
      </c>
      <c r="M41" s="49" t="s">
        <v>64</v>
      </c>
    </row>
    <row r="42" spans="1:17" x14ac:dyDescent="0.2">
      <c r="J42" s="5"/>
      <c r="L42" s="5"/>
      <c r="N42" s="4"/>
      <c r="O42" s="44"/>
      <c r="P42" s="5"/>
    </row>
  </sheetData>
  <mergeCells count="43">
    <mergeCell ref="H6:H7"/>
    <mergeCell ref="A2:Q2"/>
    <mergeCell ref="A3:Q3"/>
    <mergeCell ref="A4:E4"/>
    <mergeCell ref="F4:P4"/>
    <mergeCell ref="B5:E5"/>
    <mergeCell ref="F5:M5"/>
    <mergeCell ref="N5:O6"/>
    <mergeCell ref="P5:P7"/>
    <mergeCell ref="Q5:Q7"/>
    <mergeCell ref="B6:B7"/>
    <mergeCell ref="I6:I7"/>
    <mergeCell ref="J6:J7"/>
    <mergeCell ref="K6:K7"/>
    <mergeCell ref="L6:M6"/>
    <mergeCell ref="C6:C7"/>
    <mergeCell ref="D6:D7"/>
    <mergeCell ref="E6:E7"/>
    <mergeCell ref="F6:F7"/>
    <mergeCell ref="G6:G7"/>
    <mergeCell ref="B19:C19"/>
    <mergeCell ref="B13:C13"/>
    <mergeCell ref="B14:C14"/>
    <mergeCell ref="B15:C15"/>
    <mergeCell ref="B16:C16"/>
    <mergeCell ref="B17:C17"/>
    <mergeCell ref="B18:C18"/>
    <mergeCell ref="N9:O9"/>
    <mergeCell ref="A10:E10"/>
    <mergeCell ref="A11:E11"/>
    <mergeCell ref="F11:Q11"/>
    <mergeCell ref="A12:D12"/>
    <mergeCell ref="A9:D9"/>
    <mergeCell ref="F9:M9"/>
    <mergeCell ref="B26:C26"/>
    <mergeCell ref="B27:C27"/>
    <mergeCell ref="P28:Q28"/>
    <mergeCell ref="B20:C20"/>
    <mergeCell ref="B21:C21"/>
    <mergeCell ref="B22:C22"/>
    <mergeCell ref="B23:C23"/>
    <mergeCell ref="B24:C24"/>
    <mergeCell ref="B25:C25"/>
  </mergeCells>
  <pageMargins left="0.27083333333333331" right="0.16666666666666666" top="0.75" bottom="0.75" header="0.3" footer="0.3"/>
  <pageSetup paperSize="9" scale="94" orientation="landscape" r:id="rId1"/>
  <rowBreaks count="1" manualBreakCount="1">
    <brk id="28" max="16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3:O19"/>
  <sheetViews>
    <sheetView zoomScaleNormal="100" workbookViewId="0">
      <selection activeCell="D30" sqref="D30"/>
    </sheetView>
  </sheetViews>
  <sheetFormatPr defaultRowHeight="12.75" x14ac:dyDescent="0.2"/>
  <sheetData>
    <row r="3" spans="1:15" x14ac:dyDescent="0.2">
      <c r="A3" s="61" t="s">
        <v>71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8"/>
    </row>
    <row r="4" spans="1:15" x14ac:dyDescent="0.2">
      <c r="A4" s="58" t="s">
        <v>10</v>
      </c>
      <c r="B4" s="60"/>
      <c r="C4" s="58"/>
      <c r="D4" s="59"/>
      <c r="E4" s="59"/>
      <c r="F4" s="59"/>
      <c r="G4" s="59"/>
      <c r="H4" s="59"/>
      <c r="I4" s="59"/>
      <c r="J4" s="59"/>
      <c r="K4" s="60"/>
      <c r="L4" s="6" t="s">
        <v>7</v>
      </c>
      <c r="M4" s="6" t="s">
        <v>8</v>
      </c>
      <c r="N4" s="119"/>
      <c r="O4" s="120"/>
    </row>
    <row r="5" spans="1:15" ht="25.9" customHeight="1" x14ac:dyDescent="0.2">
      <c r="A5" s="58" t="s">
        <v>1</v>
      </c>
      <c r="B5" s="60"/>
      <c r="C5" s="55" t="s">
        <v>26</v>
      </c>
      <c r="D5" s="56"/>
      <c r="E5" s="56"/>
      <c r="F5" s="56"/>
      <c r="G5" s="56"/>
      <c r="H5" s="56"/>
      <c r="I5" s="56"/>
      <c r="J5" s="56"/>
      <c r="K5" s="57"/>
      <c r="L5" s="3" t="s">
        <v>69</v>
      </c>
      <c r="M5" s="3">
        <v>0.01</v>
      </c>
      <c r="N5" s="97" t="s">
        <v>74</v>
      </c>
      <c r="O5" s="98"/>
    </row>
    <row r="6" spans="1:15" x14ac:dyDescent="0.2">
      <c r="A6" s="48" t="s">
        <v>9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 t="s">
        <v>14</v>
      </c>
      <c r="O6" s="48">
        <v>0.58699999999999997</v>
      </c>
    </row>
    <row r="7" spans="1:15" ht="39" customHeight="1" x14ac:dyDescent="0.2">
      <c r="A7" s="58" t="s">
        <v>6</v>
      </c>
      <c r="B7" s="60"/>
      <c r="C7" s="55" t="s">
        <v>15</v>
      </c>
      <c r="D7" s="56"/>
      <c r="E7" s="56"/>
      <c r="F7" s="56"/>
      <c r="G7" s="56"/>
      <c r="H7" s="56"/>
      <c r="I7" s="56"/>
      <c r="J7" s="56"/>
      <c r="K7" s="57"/>
      <c r="L7" s="3" t="s">
        <v>69</v>
      </c>
      <c r="M7" s="3">
        <v>0.01</v>
      </c>
      <c r="N7" s="97" t="s">
        <v>76</v>
      </c>
      <c r="O7" s="98"/>
    </row>
    <row r="8" spans="1:15" x14ac:dyDescent="0.2">
      <c r="A8" s="30" t="s">
        <v>9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 t="s">
        <v>14</v>
      </c>
      <c r="O8" s="30">
        <v>0.59799999999999998</v>
      </c>
    </row>
    <row r="9" spans="1:15" ht="47.25" customHeight="1" x14ac:dyDescent="0.2">
      <c r="A9" s="58" t="s">
        <v>12</v>
      </c>
      <c r="B9" s="60"/>
      <c r="C9" s="55" t="s">
        <v>65</v>
      </c>
      <c r="D9" s="56"/>
      <c r="E9" s="56"/>
      <c r="F9" s="56"/>
      <c r="G9" s="56"/>
      <c r="H9" s="56"/>
      <c r="I9" s="56"/>
      <c r="J9" s="56"/>
      <c r="K9" s="57"/>
      <c r="L9" s="7" t="s">
        <v>68</v>
      </c>
      <c r="M9" s="3">
        <v>4.0999999999999996</v>
      </c>
      <c r="N9" s="97"/>
      <c r="O9" s="98"/>
    </row>
    <row r="10" spans="1:15" x14ac:dyDescent="0.2">
      <c r="A10" s="50" t="s">
        <v>9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 t="s">
        <v>14</v>
      </c>
      <c r="O10" s="50">
        <v>14.718</v>
      </c>
    </row>
    <row r="16" spans="1:15" x14ac:dyDescent="0.2">
      <c r="F16" t="s">
        <v>58</v>
      </c>
    </row>
    <row r="19" spans="6:7" x14ac:dyDescent="0.2">
      <c r="F19" t="s">
        <v>56</v>
      </c>
      <c r="G19" t="s">
        <v>57</v>
      </c>
    </row>
  </sheetData>
  <mergeCells count="13">
    <mergeCell ref="A9:B9"/>
    <mergeCell ref="C9:K9"/>
    <mergeCell ref="N9:O9"/>
    <mergeCell ref="A7:B7"/>
    <mergeCell ref="C7:K7"/>
    <mergeCell ref="N7:O7"/>
    <mergeCell ref="A3:N3"/>
    <mergeCell ref="A4:B4"/>
    <mergeCell ref="C4:K4"/>
    <mergeCell ref="N4:O4"/>
    <mergeCell ref="A5:B5"/>
    <mergeCell ref="C5:K5"/>
    <mergeCell ref="N5:O5"/>
  </mergeCells>
  <pageMargins left="0.7" right="0.7" top="0.75" bottom="0.75" header="0.3" footer="0.3"/>
  <pageSetup paperSize="9" scale="9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I17"/>
  <sheetViews>
    <sheetView zoomScaleNormal="100" workbookViewId="0">
      <selection activeCell="A2" sqref="A2:I17"/>
    </sheetView>
  </sheetViews>
  <sheetFormatPr defaultRowHeight="12.75" x14ac:dyDescent="0.2"/>
  <sheetData>
    <row r="2" spans="1:9" x14ac:dyDescent="0.2">
      <c r="A2" s="124" t="s">
        <v>70</v>
      </c>
      <c r="B2" s="124"/>
      <c r="C2" s="124"/>
      <c r="D2" s="124"/>
      <c r="E2" s="124"/>
      <c r="F2" s="124"/>
      <c r="G2" s="124"/>
      <c r="H2" s="124"/>
      <c r="I2" s="124"/>
    </row>
    <row r="3" spans="1:9" x14ac:dyDescent="0.2">
      <c r="A3" s="64"/>
      <c r="B3" s="64"/>
      <c r="C3" s="64"/>
      <c r="D3" s="68" t="s">
        <v>23</v>
      </c>
      <c r="E3" s="68"/>
      <c r="F3" s="68"/>
      <c r="G3" s="69" t="s">
        <v>24</v>
      </c>
      <c r="H3" s="69"/>
      <c r="I3" s="69"/>
    </row>
    <row r="4" spans="1:9" x14ac:dyDescent="0.2">
      <c r="A4" s="67"/>
      <c r="B4" s="67"/>
      <c r="C4" s="67"/>
      <c r="D4" s="31" t="s">
        <v>59</v>
      </c>
      <c r="E4" s="32" t="s">
        <v>44</v>
      </c>
      <c r="F4" s="32" t="s">
        <v>25</v>
      </c>
      <c r="G4" s="33" t="s">
        <v>59</v>
      </c>
      <c r="H4" s="33" t="s">
        <v>44</v>
      </c>
      <c r="I4" s="33" t="s">
        <v>25</v>
      </c>
    </row>
    <row r="5" spans="1:9" x14ac:dyDescent="0.2">
      <c r="A5" s="64" t="s">
        <v>11</v>
      </c>
      <c r="B5" s="64"/>
      <c r="C5" s="64"/>
      <c r="D5" s="31">
        <v>26101.61</v>
      </c>
      <c r="E5" s="32">
        <v>24199.98</v>
      </c>
      <c r="F5" s="32">
        <f t="shared" ref="F5:F16" si="0">D5-E5</f>
        <v>1901.630000000001</v>
      </c>
      <c r="G5" s="33">
        <v>12380.4</v>
      </c>
      <c r="H5" s="33">
        <v>11746.82</v>
      </c>
      <c r="I5" s="33">
        <f t="shared" ref="I5:I15" si="1">G5-H5</f>
        <v>633.57999999999993</v>
      </c>
    </row>
    <row r="6" spans="1:9" x14ac:dyDescent="0.2">
      <c r="A6" s="62" t="s">
        <v>1</v>
      </c>
      <c r="B6" s="67"/>
      <c r="C6" s="63"/>
      <c r="D6" s="31">
        <v>25472.15</v>
      </c>
      <c r="E6" s="32">
        <v>27360.02</v>
      </c>
      <c r="F6" s="32">
        <f t="shared" si="0"/>
        <v>-1887.869999999999</v>
      </c>
      <c r="G6" s="33">
        <v>12070.89</v>
      </c>
      <c r="H6" s="33">
        <v>13166.98</v>
      </c>
      <c r="I6" s="33">
        <f t="shared" si="1"/>
        <v>-1096.0900000000001</v>
      </c>
    </row>
    <row r="7" spans="1:9" x14ac:dyDescent="0.2">
      <c r="A7" s="125" t="s">
        <v>2</v>
      </c>
      <c r="B7" s="64"/>
      <c r="C7" s="64"/>
      <c r="D7" s="31">
        <v>24073.35</v>
      </c>
      <c r="E7" s="32">
        <v>29015.96</v>
      </c>
      <c r="F7" s="32">
        <f t="shared" si="0"/>
        <v>-4942.6100000000006</v>
      </c>
      <c r="G7" s="33">
        <v>11383.09</v>
      </c>
      <c r="H7" s="33">
        <v>12400.82</v>
      </c>
      <c r="I7" s="33">
        <f t="shared" si="1"/>
        <v>-1017.7299999999996</v>
      </c>
    </row>
    <row r="8" spans="1:9" x14ac:dyDescent="0.2">
      <c r="A8" s="121" t="s">
        <v>3</v>
      </c>
      <c r="B8" s="122"/>
      <c r="C8" s="123"/>
      <c r="D8" s="34">
        <v>25612.03</v>
      </c>
      <c r="E8" s="34">
        <v>21886.28</v>
      </c>
      <c r="F8" s="32">
        <f t="shared" si="0"/>
        <v>3725.75</v>
      </c>
      <c r="G8" s="35">
        <v>12139.67</v>
      </c>
      <c r="H8" s="35">
        <v>9791.99</v>
      </c>
      <c r="I8" s="33">
        <f t="shared" si="1"/>
        <v>2347.6800000000003</v>
      </c>
    </row>
    <row r="9" spans="1:9" x14ac:dyDescent="0.2">
      <c r="A9" s="121" t="s">
        <v>6</v>
      </c>
      <c r="B9" s="122"/>
      <c r="C9" s="123"/>
      <c r="D9" s="34">
        <v>24562.93</v>
      </c>
      <c r="E9" s="34">
        <v>21495.07</v>
      </c>
      <c r="F9" s="32">
        <f t="shared" si="0"/>
        <v>3067.8600000000006</v>
      </c>
      <c r="G9" s="35">
        <v>11623.82</v>
      </c>
      <c r="H9" s="35">
        <v>10519.89</v>
      </c>
      <c r="I9" s="33">
        <f t="shared" si="1"/>
        <v>1103.9300000000003</v>
      </c>
    </row>
    <row r="10" spans="1:9" x14ac:dyDescent="0.2">
      <c r="A10" s="121" t="s">
        <v>19</v>
      </c>
      <c r="B10" s="122"/>
      <c r="C10" s="123"/>
      <c r="D10" s="34">
        <v>23234.07</v>
      </c>
      <c r="E10" s="34">
        <v>14197.48</v>
      </c>
      <c r="F10" s="32">
        <f t="shared" si="0"/>
        <v>9036.59</v>
      </c>
      <c r="G10" s="35">
        <v>11424.36</v>
      </c>
      <c r="H10" s="35">
        <v>6809.22</v>
      </c>
      <c r="I10" s="33">
        <f t="shared" si="1"/>
        <v>4615.1400000000003</v>
      </c>
    </row>
    <row r="11" spans="1:9" x14ac:dyDescent="0.2">
      <c r="A11" s="121" t="s">
        <v>12</v>
      </c>
      <c r="B11" s="122"/>
      <c r="C11" s="123"/>
      <c r="D11" s="34">
        <v>32466.15</v>
      </c>
      <c r="E11" s="34">
        <v>31223.64</v>
      </c>
      <c r="F11" s="32">
        <f t="shared" si="0"/>
        <v>1242.510000000002</v>
      </c>
      <c r="G11" s="35">
        <v>15963.84</v>
      </c>
      <c r="H11" s="35">
        <v>14386.67</v>
      </c>
      <c r="I11" s="33">
        <f t="shared" si="1"/>
        <v>1577.17</v>
      </c>
    </row>
    <row r="12" spans="1:9" x14ac:dyDescent="0.2">
      <c r="A12" s="121" t="s">
        <v>13</v>
      </c>
      <c r="B12" s="122"/>
      <c r="C12" s="123"/>
      <c r="D12" s="34">
        <v>32595.95</v>
      </c>
      <c r="E12" s="34">
        <v>23246.080000000002</v>
      </c>
      <c r="F12" s="32">
        <f t="shared" si="0"/>
        <v>9349.869999999999</v>
      </c>
      <c r="G12" s="35">
        <v>15301.44</v>
      </c>
      <c r="H12" s="35">
        <v>11733.2</v>
      </c>
      <c r="I12" s="33">
        <f t="shared" si="1"/>
        <v>3568.24</v>
      </c>
    </row>
    <row r="13" spans="1:9" x14ac:dyDescent="0.2">
      <c r="A13" s="121" t="s">
        <v>20</v>
      </c>
      <c r="B13" s="122"/>
      <c r="C13" s="123"/>
      <c r="D13" s="34">
        <v>27597.31</v>
      </c>
      <c r="E13" s="34">
        <v>37071.47</v>
      </c>
      <c r="F13" s="32">
        <f t="shared" si="0"/>
        <v>-9474.16</v>
      </c>
      <c r="G13" s="35">
        <v>12843.2</v>
      </c>
      <c r="H13" s="35">
        <v>18373.900000000001</v>
      </c>
      <c r="I13" s="33">
        <f t="shared" si="1"/>
        <v>-5530.7000000000007</v>
      </c>
    </row>
    <row r="14" spans="1:9" x14ac:dyDescent="0.2">
      <c r="A14" s="121" t="s">
        <v>16</v>
      </c>
      <c r="B14" s="122"/>
      <c r="C14" s="123"/>
      <c r="D14" s="34">
        <v>23780.97</v>
      </c>
      <c r="E14" s="34">
        <v>27690.38</v>
      </c>
      <c r="F14" s="32">
        <f t="shared" si="0"/>
        <v>-3909.41</v>
      </c>
      <c r="G14" s="35">
        <v>11695.04</v>
      </c>
      <c r="H14" s="35">
        <v>14185.97</v>
      </c>
      <c r="I14" s="33">
        <f t="shared" si="1"/>
        <v>-2490.9299999999985</v>
      </c>
    </row>
    <row r="15" spans="1:9" x14ac:dyDescent="0.2">
      <c r="A15" s="121" t="s">
        <v>17</v>
      </c>
      <c r="B15" s="122"/>
      <c r="C15" s="123"/>
      <c r="D15" s="34">
        <v>35050.370000000003</v>
      </c>
      <c r="E15" s="34">
        <v>19416.47</v>
      </c>
      <c r="F15" s="32">
        <f t="shared" si="0"/>
        <v>15633.900000000001</v>
      </c>
      <c r="G15" s="35">
        <v>17237.12</v>
      </c>
      <c r="H15" s="35">
        <v>9460.85</v>
      </c>
      <c r="I15" s="33">
        <f t="shared" si="1"/>
        <v>7776.2699999999986</v>
      </c>
    </row>
    <row r="16" spans="1:9" x14ac:dyDescent="0.2">
      <c r="A16" s="121" t="s">
        <v>18</v>
      </c>
      <c r="B16" s="122"/>
      <c r="C16" s="123"/>
      <c r="D16" s="34">
        <v>24080.29</v>
      </c>
      <c r="E16" s="34">
        <v>15418.04</v>
      </c>
      <c r="F16" s="32">
        <f t="shared" si="0"/>
        <v>8662.25</v>
      </c>
      <c r="G16" s="35">
        <v>11842.24</v>
      </c>
      <c r="H16" s="35">
        <v>11842.24</v>
      </c>
      <c r="I16" s="33">
        <v>8068.4</v>
      </c>
    </row>
    <row r="17" spans="1:9" x14ac:dyDescent="0.2">
      <c r="A17" s="125" t="s">
        <v>5</v>
      </c>
      <c r="B17" s="64"/>
      <c r="C17" s="64"/>
      <c r="D17" s="36">
        <f t="shared" ref="D17:I17" si="2">SUM(D5:D16)</f>
        <v>324627.18</v>
      </c>
      <c r="E17" s="36">
        <f t="shared" si="2"/>
        <v>292220.87</v>
      </c>
      <c r="F17" s="36">
        <f t="shared" si="2"/>
        <v>32406.310000000005</v>
      </c>
      <c r="G17" s="36">
        <f t="shared" si="2"/>
        <v>155905.10999999999</v>
      </c>
      <c r="H17" s="36">
        <f t="shared" si="2"/>
        <v>144418.54999999999</v>
      </c>
      <c r="I17" s="36">
        <f t="shared" si="2"/>
        <v>19554.96</v>
      </c>
    </row>
  </sheetData>
  <mergeCells count="18">
    <mergeCell ref="A5:C5"/>
    <mergeCell ref="A2:I2"/>
    <mergeCell ref="A3:C3"/>
    <mergeCell ref="D3:F3"/>
    <mergeCell ref="G3:I3"/>
    <mergeCell ref="A4:C4"/>
    <mergeCell ref="A17:C17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2024</vt:lpstr>
      <vt:lpstr>работы 2024</vt:lpstr>
      <vt:lpstr>вода 2024</vt:lpstr>
      <vt:lpstr>'2024'!Область_печати</vt:lpstr>
      <vt:lpstr>'работы 2024'!Область_печати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Imango</dc:creator>
  <cp:lastModifiedBy>User</cp:lastModifiedBy>
  <cp:lastPrinted>2021-09-20T05:28:35Z</cp:lastPrinted>
  <dcterms:created xsi:type="dcterms:W3CDTF">2007-02-04T12:22:59Z</dcterms:created>
  <dcterms:modified xsi:type="dcterms:W3CDTF">2025-02-06T06:07:42Z</dcterms:modified>
</cp:coreProperties>
</file>