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декабрь 2024\"/>
    </mc:Choice>
  </mc:AlternateContent>
  <xr:revisionPtr revIDLastSave="0" documentId="13_ncr:1_{FC90A8A5-145A-4435-AE7F-0BEE26D3005D}" xr6:coauthVersionLast="37" xr6:coauthVersionMax="37" xr10:uidLastSave="{00000000-0000-0000-0000-000000000000}"/>
  <bookViews>
    <workbookView xWindow="-108" yWindow="-108" windowWidth="19440" windowHeight="12576" xr2:uid="{00000000-000D-0000-FFFF-FFFF00000000}"/>
  </bookViews>
  <sheets>
    <sheet name="2024" sheetId="23" r:id="rId1"/>
    <sheet name="работы 2024" sheetId="24" r:id="rId2"/>
  </sheets>
  <definedNames>
    <definedName name="_xlnm.Print_Area" localSheetId="0">'2024'!$A$2:$Q$41</definedName>
    <definedName name="_xlnm.Print_Area" localSheetId="1">'работы 2024'!$A$2:$Q$50</definedName>
  </definedNames>
  <calcPr calcId="179021"/>
</workbook>
</file>

<file path=xl/calcChain.xml><?xml version="1.0" encoding="utf-8"?>
<calcChain xmlns="http://schemas.openxmlformats.org/spreadsheetml/2006/main">
  <c r="L25" i="23" l="1"/>
  <c r="Q25" i="23" s="1"/>
  <c r="P27" i="23"/>
  <c r="O27" i="23"/>
  <c r="K27" i="23"/>
  <c r="J27" i="23"/>
  <c r="I27" i="23"/>
  <c r="H27" i="23"/>
  <c r="G27" i="23"/>
  <c r="F27" i="23"/>
  <c r="B27" i="23"/>
  <c r="L23" i="23" l="1"/>
  <c r="L24" i="23"/>
  <c r="Q24" i="23" l="1"/>
  <c r="Q23" i="23" l="1"/>
  <c r="M22" i="23" l="1"/>
  <c r="L22" i="23" l="1"/>
  <c r="Q22" i="23" l="1"/>
  <c r="L21" i="23" l="1"/>
  <c r="Q21" i="23" l="1"/>
  <c r="L20" i="23" l="1"/>
  <c r="N20" i="23" l="1"/>
  <c r="Q20" i="23" l="1"/>
  <c r="L19" i="23" l="1"/>
  <c r="M19" i="23" l="1"/>
  <c r="M18" i="23" l="1"/>
  <c r="M27" i="23" s="1"/>
  <c r="Q19" i="23"/>
  <c r="L18" i="23" l="1"/>
  <c r="Q18" i="23" l="1"/>
  <c r="D26" i="23"/>
  <c r="L17" i="23" l="1"/>
  <c r="Q17" i="23" l="1"/>
  <c r="L16" i="23" l="1"/>
  <c r="Q16" i="23" l="1"/>
  <c r="N15" i="23"/>
  <c r="N27" i="23" s="1"/>
  <c r="L15" i="23" l="1"/>
  <c r="Q15" i="23" l="1"/>
  <c r="L14" i="23" l="1"/>
  <c r="L27" i="23" s="1"/>
  <c r="D14" i="23" l="1"/>
  <c r="D27" i="23" s="1"/>
  <c r="P10" i="23"/>
  <c r="O10" i="23"/>
  <c r="N10" i="23"/>
  <c r="M10" i="23"/>
  <c r="K10" i="23"/>
  <c r="J10" i="23"/>
  <c r="I10" i="23"/>
  <c r="H10" i="23"/>
  <c r="G10" i="23"/>
  <c r="F10" i="23"/>
  <c r="Q8" i="23"/>
  <c r="Q10" i="23" l="1"/>
  <c r="Q14" i="23"/>
  <c r="Q27" i="23" s="1"/>
  <c r="P28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Елена</author>
  </authors>
  <commentList>
    <comment ref="M18" authorId="0" shapeId="0" xr:uid="{00000000-0006-0000-1600-00000100000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5260-ремонт 2х лавочек
861-субботник
1500-сварка вход.двери 4 подъезд
16204,36-покос</t>
        </r>
      </text>
    </comment>
    <comment ref="M19" authorId="1" shapeId="0" xr:uid="{00000000-0006-0000-1600-000002000000}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16204,36-покос
5989-чистка подвала от мусора</t>
        </r>
      </text>
    </comment>
  </commentList>
</comments>
</file>

<file path=xl/sharedStrings.xml><?xml version="1.0" encoding="utf-8"?>
<sst xmlns="http://schemas.openxmlformats.org/spreadsheetml/2006/main" count="219" uniqueCount="115">
  <si>
    <t>январь</t>
  </si>
  <si>
    <t>февраль</t>
  </si>
  <si>
    <t>март</t>
  </si>
  <si>
    <t>апрель</t>
  </si>
  <si>
    <t>май</t>
  </si>
  <si>
    <t>июнь</t>
  </si>
  <si>
    <t>Содержание</t>
  </si>
  <si>
    <t>ремонт</t>
  </si>
  <si>
    <t>итого</t>
  </si>
  <si>
    <t>г/в</t>
  </si>
  <si>
    <t>Месяц</t>
  </si>
  <si>
    <t>ед. изм.</t>
  </si>
  <si>
    <t>кол-во</t>
  </si>
  <si>
    <t>ИТОГО</t>
  </si>
  <si>
    <t>тыс.руб.</t>
  </si>
  <si>
    <t>Ремонт отдельными местами рулонного покрытия с промазкой: битумными составами с заменой 1 слоя</t>
  </si>
  <si>
    <t>август</t>
  </si>
  <si>
    <t>июль</t>
  </si>
  <si>
    <t>сентябрь</t>
  </si>
  <si>
    <t>октябрь</t>
  </si>
  <si>
    <t>подвал</t>
  </si>
  <si>
    <t>ноябрь</t>
  </si>
  <si>
    <t>декабрь</t>
  </si>
  <si>
    <t>Смена ламп: накаливания</t>
  </si>
  <si>
    <t>Место провед-я работ</t>
  </si>
  <si>
    <t>1 врезка</t>
  </si>
  <si>
    <t>ИТОГО:</t>
  </si>
  <si>
    <t>долг</t>
  </si>
  <si>
    <t>100 сгонов</t>
  </si>
  <si>
    <t>дезинсекция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</si>
  <si>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</si>
  <si>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</si>
  <si>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</si>
  <si>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</si>
  <si>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</si>
  <si>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</si>
  <si>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</si>
  <si>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</si>
  <si>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</si>
  <si>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</si>
  <si>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</si>
  <si>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</si>
  <si>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</si>
  <si>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</si>
  <si>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</si>
  <si>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</si>
  <si>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</si>
  <si>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</si>
  <si>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</si>
  <si>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</si>
  <si>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</si>
  <si>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</si>
  <si>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</si>
  <si>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</si>
  <si>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</si>
  <si>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</si>
  <si>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</si>
  <si>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</si>
  <si>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</si>
  <si>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</si>
  <si>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</si>
  <si>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</si>
  <si>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</si>
  <si>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</si>
  <si>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</si>
  <si>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</si>
  <si>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Прокладка внутренних трубопроводов канализации из полипропиленовых труб диаметром: 110 мм</t>
  </si>
  <si>
    <t>х/в</t>
  </si>
  <si>
    <t>эл-во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</si>
  <si>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</si>
  <si>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</si>
  <si>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</si>
  <si>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</si>
  <si>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Смена сгонов у трубопроводов диаметром: до 32 мм</t>
  </si>
  <si>
    <t>100 м трубопровода</t>
  </si>
  <si>
    <t>100 шт.</t>
  </si>
  <si>
    <t>1 шт.</t>
  </si>
  <si>
    <t>Работы по уборке придомовой территории</t>
  </si>
  <si>
    <t>общехозяйственные расходы</t>
  </si>
  <si>
    <t>100 м трубопровода с фасонными частями</t>
  </si>
  <si>
    <t>100 м2 покрытия</t>
  </si>
  <si>
    <t>10 фасонных частей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</si>
  <si>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</si>
  <si>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>Установка полиэтиленовых фасонных частей: отводов, колен, патрубков, переходов,компенсаторов,ревизий,п/отводов</t>
  </si>
  <si>
    <t>(подвал)</t>
  </si>
  <si>
    <t>Перечень выполненных работ по сметам за 2024 год по дому Мира 12/3</t>
  </si>
  <si>
    <t>Информация о доходах и расходах по дому __Мира 12/3__на 2024 год.</t>
  </si>
  <si>
    <t>кв.17 (5 этаж флюгарка)</t>
  </si>
  <si>
    <t>Смена трубопроводов из полиэтиленовых канализационных труб диаметром: до 50 мм</t>
  </si>
  <si>
    <t xml:space="preserve"> 5 под.стояк х/в</t>
  </si>
  <si>
    <t>кв.47 (кран на входе г/в)</t>
  </si>
  <si>
    <t>(водомер г/в)</t>
  </si>
  <si>
    <t>Установка водомера 25 мм</t>
  </si>
  <si>
    <t>1 насос</t>
  </si>
  <si>
    <t xml:space="preserve">подвал канализация </t>
  </si>
  <si>
    <t xml:space="preserve"> кв.34</t>
  </si>
  <si>
    <t>Ремонт групповых щитков с заменой фазной колодки</t>
  </si>
  <si>
    <t>Смена выключателя</t>
  </si>
  <si>
    <t>ремонт 2х лавочек</t>
  </si>
  <si>
    <t>субботник</t>
  </si>
  <si>
    <t>сварка вход.двери 4 подъезд</t>
  </si>
  <si>
    <t>чистка подвала от мусора</t>
  </si>
  <si>
    <t xml:space="preserve"> по 52-66 сбросники на г/в</t>
  </si>
  <si>
    <t>(стояк  г/в по кв.38)</t>
  </si>
  <si>
    <t>тех.обслуживание и ремонт газового оборудования</t>
  </si>
  <si>
    <t>(подвал )</t>
  </si>
  <si>
    <t>Заделка отвестий  в кирпичных стенах: кирпичом</t>
  </si>
  <si>
    <t>100 м2</t>
  </si>
  <si>
    <t>кран на сброс г/в</t>
  </si>
  <si>
    <t>диагностика газового оборудования</t>
  </si>
  <si>
    <t xml:space="preserve"> кв.98</t>
  </si>
  <si>
    <t>кв.100</t>
  </si>
  <si>
    <t>замена дверного доводчика 6 под.</t>
  </si>
  <si>
    <t xml:space="preserve"> кв.83-подвал(стояк отопления)</t>
  </si>
  <si>
    <t>Врезка в действующие внутренние сети трубопроводов отопления и водоснабжения диаметром: 20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</si>
</sst>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,##0.00_р_."/>
    <numFmt numFmtId="169" formatCode="0.00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7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6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2" fontId="0" fillId="0" borderId="0" xfId="0" applyNumberFormat="1"/>
    <xf numFmtId="167" fontId="0" fillId="0" borderId="0" xfId="0" applyNumberFormat="1"/>
    <xf numFmtId="0" fontId="0" fillId="0" borderId="4" xfId="0" applyBorder="1"/>
    <xf numFmtId="4" fontId="0" fillId="0" borderId="0" xfId="0" applyNumberFormat="1"/>
    <xf numFmtId="0" fontId="4" fillId="0" borderId="0" xfId="0" applyFont="1"/>
    <xf numFmtId="0" fontId="4" fillId="6" borderId="0" xfId="0" applyFont="1" applyFill="1"/>
    <xf numFmtId="0" fontId="4" fillId="7" borderId="0" xfId="0" applyFont="1" applyFill="1"/>
    <xf numFmtId="169" fontId="4" fillId="7" borderId="0" xfId="0" applyNumberFormat="1" applyFont="1" applyFill="1"/>
    <xf numFmtId="0" fontId="4" fillId="8" borderId="0" xfId="0" applyFont="1" applyFill="1"/>
    <xf numFmtId="169" fontId="4" fillId="8" borderId="0" xfId="0" applyNumberFormat="1" applyFont="1" applyFill="1"/>
    <xf numFmtId="2" fontId="2" fillId="0" borderId="1" xfId="0" applyNumberFormat="1" applyFont="1" applyBorder="1" applyAlignment="1">
      <alignment horizontal="left" vertical="top" textRotation="90" wrapText="1"/>
    </xf>
    <xf numFmtId="2" fontId="7" fillId="11" borderId="9" xfId="0" applyNumberFormat="1" applyFont="1" applyFill="1" applyBorder="1"/>
    <xf numFmtId="2" fontId="7" fillId="0" borderId="3" xfId="0" applyNumberFormat="1" applyFont="1" applyBorder="1" applyAlignment="1">
      <alignment horizontal="center" vertical="top" wrapText="1"/>
    </xf>
    <xf numFmtId="4" fontId="5" fillId="11" borderId="4" xfId="0" applyNumberFormat="1" applyFont="1" applyFill="1" applyBorder="1" applyAlignment="1">
      <alignment horizontal="center"/>
    </xf>
    <xf numFmtId="2" fontId="2" fillId="12" borderId="3" xfId="0" applyNumberFormat="1" applyFont="1" applyFill="1" applyBorder="1" applyAlignment="1">
      <alignment horizontal="center" vertical="top" wrapText="1"/>
    </xf>
    <xf numFmtId="4" fontId="2" fillId="11" borderId="4" xfId="0" applyNumberFormat="1" applyFont="1" applyFill="1" applyBorder="1"/>
    <xf numFmtId="2" fontId="2" fillId="14" borderId="8" xfId="0" applyNumberFormat="1" applyFont="1" applyFill="1" applyBorder="1" applyAlignment="1">
      <alignment horizontal="center" vertical="top" wrapText="1"/>
    </xf>
    <xf numFmtId="2" fontId="2" fillId="14" borderId="12" xfId="0" applyNumberFormat="1" applyFont="1" applyFill="1" applyBorder="1" applyAlignment="1">
      <alignment horizontal="center" vertical="top" wrapText="1"/>
    </xf>
    <xf numFmtId="2" fontId="2" fillId="14" borderId="6" xfId="0" applyNumberFormat="1" applyFont="1" applyFill="1" applyBorder="1" applyAlignment="1">
      <alignment horizontal="center" vertical="top" wrapText="1"/>
    </xf>
    <xf numFmtId="17" fontId="5" fillId="2" borderId="4" xfId="0" applyNumberFormat="1" applyFont="1" applyFill="1" applyBorder="1" applyAlignment="1">
      <alignment horizontal="left"/>
    </xf>
    <xf numFmtId="167" fontId="2" fillId="14" borderId="4" xfId="0" applyNumberFormat="1" applyFont="1" applyFill="1" applyBorder="1"/>
    <xf numFmtId="167" fontId="2" fillId="14" borderId="3" xfId="0" applyNumberFormat="1" applyFont="1" applyFill="1" applyBorder="1"/>
    <xf numFmtId="4" fontId="2" fillId="14" borderId="4" xfId="0" applyNumberFormat="1" applyFont="1" applyFill="1" applyBorder="1"/>
    <xf numFmtId="17" fontId="5" fillId="15" borderId="4" xfId="0" applyNumberFormat="1" applyFont="1" applyFill="1" applyBorder="1" applyAlignment="1">
      <alignment horizontal="left" wrapText="1"/>
    </xf>
    <xf numFmtId="0" fontId="5" fillId="3" borderId="4" xfId="0" applyFont="1" applyFill="1" applyBorder="1"/>
    <xf numFmtId="167" fontId="2" fillId="4" borderId="4" xfId="0" applyNumberFormat="1" applyFont="1" applyFill="1" applyBorder="1"/>
    <xf numFmtId="0" fontId="5" fillId="0" borderId="0" xfId="0" applyFont="1"/>
    <xf numFmtId="167" fontId="2" fillId="0" borderId="0" xfId="0" applyNumberFormat="1" applyFont="1"/>
    <xf numFmtId="167" fontId="3" fillId="12" borderId="4" xfId="0" applyNumberFormat="1" applyFont="1" applyFill="1" applyBorder="1"/>
    <xf numFmtId="167" fontId="3" fillId="3" borderId="4" xfId="0" applyNumberFormat="1" applyFont="1" applyFill="1" applyBorder="1"/>
    <xf numFmtId="0" fontId="1" fillId="11" borderId="9" xfId="0" applyFont="1" applyFill="1" applyBorder="1"/>
    <xf numFmtId="0" fontId="1" fillId="11" borderId="9" xfId="0" applyFont="1" applyFill="1" applyBorder="1" applyAlignment="1">
      <alignment wrapText="1"/>
    </xf>
    <xf numFmtId="2" fontId="2" fillId="0" borderId="3" xfId="0" applyNumberFormat="1" applyFont="1" applyBorder="1" applyAlignment="1">
      <alignment vertical="top" textRotation="90" wrapText="1"/>
    </xf>
    <xf numFmtId="2" fontId="1" fillId="14" borderId="5" xfId="0" applyNumberFormat="1" applyFont="1" applyFill="1" applyBorder="1" applyAlignment="1">
      <alignment horizontal="center" vertical="top" wrapText="1"/>
    </xf>
    <xf numFmtId="0" fontId="1" fillId="11" borderId="4" xfId="0" applyFont="1" applyFill="1" applyBorder="1" applyAlignment="1">
      <alignment horizontal="center" wrapText="1"/>
    </xf>
    <xf numFmtId="0" fontId="2" fillId="16" borderId="6" xfId="0" applyFont="1" applyFill="1" applyBorder="1" applyAlignment="1">
      <alignment horizontal="center" wrapText="1"/>
    </xf>
    <xf numFmtId="4" fontId="2" fillId="4" borderId="4" xfId="0" applyNumberFormat="1" applyFont="1" applyFill="1" applyBorder="1"/>
    <xf numFmtId="167" fontId="3" fillId="16" borderId="4" xfId="0" applyNumberFormat="1" applyFont="1" applyFill="1" applyBorder="1"/>
    <xf numFmtId="167" fontId="8" fillId="0" borderId="0" xfId="0" applyNumberFormat="1" applyFont="1"/>
    <xf numFmtId="4" fontId="12" fillId="3" borderId="4" xfId="0" applyNumberFormat="1" applyFont="1" applyFill="1" applyBorder="1"/>
    <xf numFmtId="167" fontId="2" fillId="14" borderId="0" xfId="0" applyNumberFormat="1" applyFont="1" applyFill="1"/>
    <xf numFmtId="0" fontId="4" fillId="5" borderId="0" xfId="0" applyFont="1" applyFill="1"/>
    <xf numFmtId="0" fontId="4" fillId="18" borderId="0" xfId="0" applyFont="1" applyFill="1"/>
    <xf numFmtId="0" fontId="4" fillId="15" borderId="0" xfId="0" applyFont="1" applyFill="1"/>
    <xf numFmtId="0" fontId="4" fillId="17" borderId="0" xfId="0" applyFont="1" applyFill="1"/>
    <xf numFmtId="0" fontId="4" fillId="14" borderId="0" xfId="0" applyFont="1" applyFill="1"/>
    <xf numFmtId="0" fontId="10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5" fillId="3" borderId="5" xfId="0" applyFont="1" applyFill="1" applyBorder="1" applyAlignment="1">
      <alignment wrapText="1"/>
    </xf>
    <xf numFmtId="2" fontId="2" fillId="3" borderId="12" xfId="0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right" vertical="top" wrapText="1"/>
    </xf>
    <xf numFmtId="2" fontId="7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2" fontId="0" fillId="0" borderId="5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2" fontId="4" fillId="9" borderId="12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9" fillId="0" borderId="0" xfId="0" applyFont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7" xfId="0" applyNumberFormat="1" applyFont="1" applyBorder="1" applyAlignment="1">
      <alignment horizontal="left" wrapText="1"/>
    </xf>
    <xf numFmtId="2" fontId="7" fillId="0" borderId="13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2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2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3" xfId="0" applyNumberFormat="1" applyFont="1" applyBorder="1" applyAlignment="1">
      <alignment horizontal="left" vertical="top" textRotation="90" wrapText="1"/>
    </xf>
    <xf numFmtId="2" fontId="5" fillId="0" borderId="1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2" fillId="11" borderId="8" xfId="0" applyFont="1" applyFill="1" applyBorder="1" applyAlignment="1">
      <alignment horizontal="center" wrapText="1"/>
    </xf>
    <xf numFmtId="0" fontId="2" fillId="11" borderId="6" xfId="0" applyFont="1" applyFill="1" applyBorder="1" applyAlignment="1">
      <alignment horizontal="center" wrapText="1"/>
    </xf>
    <xf numFmtId="167" fontId="3" fillId="3" borderId="5" xfId="0" applyNumberFormat="1" applyFont="1" applyFill="1" applyBorder="1" applyAlignment="1">
      <alignment horizontal="center"/>
    </xf>
    <xf numFmtId="167" fontId="3" fillId="3" borderId="6" xfId="0" applyNumberFormat="1" applyFont="1" applyFill="1" applyBorder="1" applyAlignment="1">
      <alignment horizontal="center"/>
    </xf>
    <xf numFmtId="167" fontId="8" fillId="0" borderId="11" xfId="0" applyNumberFormat="1" applyFont="1" applyBorder="1" applyAlignment="1">
      <alignment horizontal="center"/>
    </xf>
    <xf numFmtId="167" fontId="2" fillId="10" borderId="5" xfId="0" applyNumberFormat="1" applyFont="1" applyFill="1" applyBorder="1" applyAlignment="1">
      <alignment horizontal="center"/>
    </xf>
    <xf numFmtId="167" fontId="2" fillId="10" borderId="6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" fillId="12" borderId="6" xfId="0" applyFont="1" applyFill="1" applyBorder="1" applyAlignment="1">
      <alignment horizontal="center" wrapText="1"/>
    </xf>
    <xf numFmtId="0" fontId="4" fillId="11" borderId="8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2" fontId="1" fillId="14" borderId="5" xfId="0" applyNumberFormat="1" applyFont="1" applyFill="1" applyBorder="1" applyAlignment="1">
      <alignment horizontal="center" vertical="top" wrapText="1"/>
    </xf>
    <xf numFmtId="2" fontId="1" fillId="14" borderId="8" xfId="0" applyNumberFormat="1" applyFont="1" applyFill="1" applyBorder="1" applyAlignment="1">
      <alignment horizontal="center" vertical="top" wrapText="1"/>
    </xf>
    <xf numFmtId="2" fontId="1" fillId="14" borderId="6" xfId="0" applyNumberFormat="1" applyFont="1" applyFill="1" applyBorder="1" applyAlignment="1">
      <alignment horizontal="center" vertical="top" wrapText="1"/>
    </xf>
    <xf numFmtId="0" fontId="2" fillId="13" borderId="4" xfId="0" applyFont="1" applyFill="1" applyBorder="1" applyAlignment="1">
      <alignment horizontal="center" wrapText="1"/>
    </xf>
    <xf numFmtId="0" fontId="0" fillId="10" borderId="6" xfId="0" applyFill="1" applyBorder="1"/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2:R42"/>
  <sheetViews>
    <sheetView tabSelected="1" zoomScaleNormal="100" workbookViewId="0">
      <selection activeCell="D46" sqref="D46"/>
    </sheetView>
  </sheetViews>
  <sheetFormatPr defaultRowHeight="13.2" x14ac:dyDescent="0.25"/>
  <cols>
    <col min="4" max="4" width="10" customWidth="1"/>
    <col min="18" max="18" width="10.109375" bestFit="1" customWidth="1"/>
  </cols>
  <sheetData>
    <row r="2" spans="1:17" ht="15.6" x14ac:dyDescent="0.3">
      <c r="A2" s="73" t="s">
        <v>86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</row>
    <row r="4" spans="1:17" x14ac:dyDescent="0.25">
      <c r="A4" s="67"/>
      <c r="B4" s="118"/>
      <c r="C4" s="118"/>
      <c r="D4" s="118"/>
      <c r="E4" s="68"/>
      <c r="F4" s="65" t="s">
        <v>30</v>
      </c>
      <c r="G4" s="72"/>
      <c r="H4" s="72"/>
      <c r="I4" s="72"/>
      <c r="J4" s="72"/>
      <c r="K4" s="72"/>
      <c r="L4" s="72"/>
      <c r="M4" s="72"/>
      <c r="N4" s="72"/>
      <c r="O4" s="72"/>
      <c r="P4" s="66"/>
      <c r="Q4" s="3"/>
    </row>
    <row r="5" spans="1:17" x14ac:dyDescent="0.25">
      <c r="A5" s="31"/>
      <c r="B5" s="119" t="s">
        <v>31</v>
      </c>
      <c r="C5" s="120"/>
      <c r="D5" s="120"/>
      <c r="E5" s="121"/>
      <c r="F5" s="74" t="s">
        <v>6</v>
      </c>
      <c r="G5" s="75"/>
      <c r="H5" s="75"/>
      <c r="I5" s="75"/>
      <c r="J5" s="75"/>
      <c r="K5" s="75"/>
      <c r="L5" s="75"/>
      <c r="M5" s="75"/>
      <c r="N5" s="76" t="s">
        <v>32</v>
      </c>
      <c r="O5" s="77"/>
      <c r="P5" s="80" t="s">
        <v>33</v>
      </c>
      <c r="Q5" s="83" t="s">
        <v>13</v>
      </c>
    </row>
    <row r="6" spans="1:17" x14ac:dyDescent="0.25">
      <c r="A6" s="32"/>
      <c r="B6" s="86" t="s">
        <v>34</v>
      </c>
      <c r="C6" s="86" t="s">
        <v>7</v>
      </c>
      <c r="D6" s="86" t="s">
        <v>62</v>
      </c>
      <c r="E6" s="90" t="s">
        <v>8</v>
      </c>
      <c r="F6" s="88" t="s">
        <v>35</v>
      </c>
      <c r="G6" s="88" t="s">
        <v>77</v>
      </c>
      <c r="H6" s="88" t="s">
        <v>36</v>
      </c>
      <c r="I6" s="88" t="s">
        <v>37</v>
      </c>
      <c r="J6" s="88" t="s">
        <v>38</v>
      </c>
      <c r="K6" s="88" t="s">
        <v>78</v>
      </c>
      <c r="L6" s="92" t="s">
        <v>39</v>
      </c>
      <c r="M6" s="94"/>
      <c r="N6" s="78"/>
      <c r="O6" s="79"/>
      <c r="P6" s="81"/>
      <c r="Q6" s="84"/>
    </row>
    <row r="7" spans="1:17" ht="121.8" x14ac:dyDescent="0.25">
      <c r="A7" s="12"/>
      <c r="B7" s="87"/>
      <c r="C7" s="87"/>
      <c r="D7" s="87"/>
      <c r="E7" s="91"/>
      <c r="F7" s="89"/>
      <c r="G7" s="89"/>
      <c r="H7" s="89"/>
      <c r="I7" s="89"/>
      <c r="J7" s="89"/>
      <c r="K7" s="89"/>
      <c r="L7" s="33" t="s">
        <v>63</v>
      </c>
      <c r="M7" s="33" t="s">
        <v>65</v>
      </c>
      <c r="N7" s="11" t="s">
        <v>40</v>
      </c>
      <c r="O7" s="11" t="s">
        <v>41</v>
      </c>
      <c r="P7" s="82"/>
      <c r="Q7" s="85"/>
    </row>
    <row r="8" spans="1:17" x14ac:dyDescent="0.25">
      <c r="A8" s="49" t="s">
        <v>64</v>
      </c>
      <c r="B8" s="50"/>
      <c r="C8" s="50"/>
      <c r="D8" s="51"/>
      <c r="E8" s="55">
        <v>22</v>
      </c>
      <c r="F8" s="53">
        <v>2</v>
      </c>
      <c r="G8" s="53">
        <v>1.7</v>
      </c>
      <c r="H8" s="53">
        <v>3.4</v>
      </c>
      <c r="I8" s="53">
        <v>0.2</v>
      </c>
      <c r="J8" s="53">
        <v>3.47</v>
      </c>
      <c r="K8" s="53">
        <v>3.6</v>
      </c>
      <c r="L8" s="53">
        <v>0</v>
      </c>
      <c r="M8" s="53">
        <v>0.33</v>
      </c>
      <c r="N8" s="54">
        <v>2</v>
      </c>
      <c r="O8" s="54">
        <v>2</v>
      </c>
      <c r="P8" s="52">
        <v>3.3</v>
      </c>
      <c r="Q8" s="52">
        <f>SUM(F8:P8)</f>
        <v>22</v>
      </c>
    </row>
    <row r="9" spans="1:17" ht="20.399999999999999" x14ac:dyDescent="0.25">
      <c r="A9" s="114" t="s">
        <v>42</v>
      </c>
      <c r="B9" s="115"/>
      <c r="C9" s="115"/>
      <c r="D9" s="116"/>
      <c r="E9" s="14">
        <v>4329.3</v>
      </c>
      <c r="F9" s="92" t="s">
        <v>43</v>
      </c>
      <c r="G9" s="93"/>
      <c r="H9" s="93"/>
      <c r="I9" s="93"/>
      <c r="J9" s="93"/>
      <c r="K9" s="93"/>
      <c r="L9" s="93"/>
      <c r="M9" s="94"/>
      <c r="N9" s="95" t="s">
        <v>44</v>
      </c>
      <c r="O9" s="96"/>
      <c r="P9" s="13" t="s">
        <v>45</v>
      </c>
      <c r="Q9" s="13"/>
    </row>
    <row r="10" spans="1:17" x14ac:dyDescent="0.25">
      <c r="A10" s="104" t="s">
        <v>46</v>
      </c>
      <c r="B10" s="105"/>
      <c r="C10" s="105"/>
      <c r="D10" s="105"/>
      <c r="E10" s="106"/>
      <c r="F10" s="15">
        <f>F8*E9</f>
        <v>8658.6</v>
      </c>
      <c r="G10" s="15">
        <f>G8*E9</f>
        <v>7359.81</v>
      </c>
      <c r="H10" s="15">
        <f>H8*E9</f>
        <v>14719.62</v>
      </c>
      <c r="I10" s="15">
        <f>I8*E9</f>
        <v>865.86000000000013</v>
      </c>
      <c r="J10" s="15">
        <f>J8*E9</f>
        <v>15022.671000000002</v>
      </c>
      <c r="K10" s="15">
        <f>K8*E9</f>
        <v>15585.480000000001</v>
      </c>
      <c r="L10" s="15">
        <v>0</v>
      </c>
      <c r="M10" s="15">
        <f>M8*E9</f>
        <v>1428.6690000000001</v>
      </c>
      <c r="N10" s="15">
        <f>N8*E9</f>
        <v>8658.6</v>
      </c>
      <c r="O10" s="15">
        <f>O8*E9</f>
        <v>8658.6</v>
      </c>
      <c r="P10" s="15">
        <f>P8*E9</f>
        <v>14286.69</v>
      </c>
      <c r="Q10" s="15">
        <f>SUM(F10:P10)</f>
        <v>95244.60000000002</v>
      </c>
    </row>
    <row r="11" spans="1:17" x14ac:dyDescent="0.25">
      <c r="A11" s="107" t="s">
        <v>47</v>
      </c>
      <c r="B11" s="107"/>
      <c r="C11" s="107"/>
      <c r="D11" s="107"/>
      <c r="E11" s="108"/>
      <c r="F11" s="109" t="s">
        <v>48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1"/>
    </row>
    <row r="12" spans="1:17" x14ac:dyDescent="0.25">
      <c r="A12" s="97" t="s">
        <v>49</v>
      </c>
      <c r="B12" s="97"/>
      <c r="C12" s="97"/>
      <c r="D12" s="98"/>
      <c r="E12" s="16">
        <v>-500976.2200000002</v>
      </c>
      <c r="F12" s="34"/>
      <c r="G12" s="17"/>
      <c r="H12" s="18"/>
      <c r="I12" s="17"/>
      <c r="J12" s="17"/>
      <c r="K12" s="17"/>
      <c r="L12" s="17"/>
      <c r="M12" s="17"/>
      <c r="N12" s="17"/>
      <c r="O12" s="17"/>
      <c r="P12" s="17"/>
      <c r="Q12" s="19"/>
    </row>
    <row r="13" spans="1:17" x14ac:dyDescent="0.25">
      <c r="A13" s="35"/>
      <c r="B13" s="112" t="s">
        <v>61</v>
      </c>
      <c r="C13" s="112"/>
      <c r="D13" s="36" t="s">
        <v>47</v>
      </c>
      <c r="E13" s="37" t="s">
        <v>27</v>
      </c>
      <c r="F13" s="34"/>
      <c r="G13" s="17"/>
      <c r="H13" s="18"/>
      <c r="I13" s="17"/>
      <c r="J13" s="17"/>
      <c r="K13" s="17"/>
      <c r="L13" s="17"/>
      <c r="M13" s="17"/>
      <c r="N13" s="17"/>
      <c r="O13" s="17"/>
      <c r="P13" s="17"/>
      <c r="Q13" s="19"/>
    </row>
    <row r="14" spans="1:17" x14ac:dyDescent="0.25">
      <c r="A14" s="20" t="s">
        <v>50</v>
      </c>
      <c r="B14" s="102">
        <v>141382.22</v>
      </c>
      <c r="C14" s="113"/>
      <c r="D14" s="38">
        <f>95073.77+800</f>
        <v>95873.77</v>
      </c>
      <c r="E14" s="26"/>
      <c r="F14" s="21">
        <v>8658.6</v>
      </c>
      <c r="G14" s="21">
        <v>7345.17</v>
      </c>
      <c r="H14" s="22">
        <v>14719.62</v>
      </c>
      <c r="I14" s="21">
        <v>2300</v>
      </c>
      <c r="J14" s="21">
        <v>15005.082</v>
      </c>
      <c r="K14" s="21">
        <v>15585.480000000001</v>
      </c>
      <c r="L14" s="21">
        <f>10482.81+40210.03+4389.92223</f>
        <v>55082.762229999993</v>
      </c>
      <c r="M14" s="21">
        <v>0</v>
      </c>
      <c r="N14" s="29">
        <v>2946</v>
      </c>
      <c r="O14" s="29">
        <v>0</v>
      </c>
      <c r="P14" s="21">
        <v>14286.69</v>
      </c>
      <c r="Q14" s="23">
        <f t="shared" ref="Q14:Q25" si="0">SUM(F14:P14)</f>
        <v>135929.40422999999</v>
      </c>
    </row>
    <row r="15" spans="1:17" x14ac:dyDescent="0.25">
      <c r="A15" s="20" t="s">
        <v>51</v>
      </c>
      <c r="B15" s="102">
        <v>150309.76999999999</v>
      </c>
      <c r="C15" s="103"/>
      <c r="D15" s="38">
        <v>124268.68</v>
      </c>
      <c r="E15" s="26"/>
      <c r="F15" s="21">
        <v>8658.6</v>
      </c>
      <c r="G15" s="21">
        <v>7638.9768000000013</v>
      </c>
      <c r="H15" s="22">
        <v>14719.62</v>
      </c>
      <c r="I15" s="21">
        <v>2300</v>
      </c>
      <c r="J15" s="21">
        <v>15394.015440000001</v>
      </c>
      <c r="K15" s="21">
        <v>15585.480000000001</v>
      </c>
      <c r="L15" s="21">
        <f>8317.4+2090.81+1711.82374</f>
        <v>12120.033739999999</v>
      </c>
      <c r="M15" s="21">
        <v>0</v>
      </c>
      <c r="N15" s="29">
        <f>837+2044+6435+31675</f>
        <v>40991</v>
      </c>
      <c r="O15" s="29">
        <v>24577</v>
      </c>
      <c r="P15" s="21">
        <v>14286.69</v>
      </c>
      <c r="Q15" s="23">
        <f t="shared" si="0"/>
        <v>156271.41598000002</v>
      </c>
    </row>
    <row r="16" spans="1:17" x14ac:dyDescent="0.25">
      <c r="A16" s="20" t="s">
        <v>2</v>
      </c>
      <c r="B16" s="102">
        <v>107346.8</v>
      </c>
      <c r="C16" s="103"/>
      <c r="D16" s="38">
        <v>141047.59</v>
      </c>
      <c r="E16" s="26"/>
      <c r="F16" s="21">
        <v>8658.6</v>
      </c>
      <c r="G16" s="21">
        <v>7638.9768000000013</v>
      </c>
      <c r="H16" s="22">
        <v>14719.62</v>
      </c>
      <c r="I16" s="21">
        <v>2300</v>
      </c>
      <c r="J16" s="21">
        <v>15394.015440000001</v>
      </c>
      <c r="K16" s="21">
        <v>15585.480000000001</v>
      </c>
      <c r="L16" s="21">
        <f>11429.15+1504.51077+9070.46</f>
        <v>22004.120770000001</v>
      </c>
      <c r="M16" s="21">
        <v>0</v>
      </c>
      <c r="N16" s="29">
        <v>978</v>
      </c>
      <c r="O16" s="29">
        <v>0</v>
      </c>
      <c r="P16" s="21">
        <v>14286.69</v>
      </c>
      <c r="Q16" s="23">
        <f t="shared" si="0"/>
        <v>101565.50301000001</v>
      </c>
    </row>
    <row r="17" spans="1:17" x14ac:dyDescent="0.25">
      <c r="A17" s="20" t="s">
        <v>52</v>
      </c>
      <c r="B17" s="102">
        <v>117230.94</v>
      </c>
      <c r="C17" s="103"/>
      <c r="D17" s="38">
        <v>117230.94</v>
      </c>
      <c r="E17" s="26"/>
      <c r="F17" s="21">
        <v>8658.6</v>
      </c>
      <c r="G17" s="21">
        <v>7638.9768000000013</v>
      </c>
      <c r="H17" s="22">
        <v>14719.62</v>
      </c>
      <c r="I17" s="21">
        <v>2300</v>
      </c>
      <c r="J17" s="21">
        <v>15394.015440000001</v>
      </c>
      <c r="K17" s="21">
        <v>15585.480000000001</v>
      </c>
      <c r="L17" s="21">
        <f>14994.11+22237.3+675.90983</f>
        <v>37907.31983</v>
      </c>
      <c r="M17" s="21">
        <v>0</v>
      </c>
      <c r="N17" s="29">
        <v>696</v>
      </c>
      <c r="O17" s="29">
        <v>0</v>
      </c>
      <c r="P17" s="21">
        <v>14286.69</v>
      </c>
      <c r="Q17" s="23">
        <f t="shared" si="0"/>
        <v>117186.70207000001</v>
      </c>
    </row>
    <row r="18" spans="1:17" x14ac:dyDescent="0.25">
      <c r="A18" s="20" t="s">
        <v>4</v>
      </c>
      <c r="B18" s="102">
        <v>133134.63</v>
      </c>
      <c r="C18" s="103"/>
      <c r="D18" s="38">
        <v>116999.38</v>
      </c>
      <c r="E18" s="26"/>
      <c r="F18" s="21">
        <v>8658.6</v>
      </c>
      <c r="G18" s="21">
        <v>7638.9768000000013</v>
      </c>
      <c r="H18" s="22">
        <v>14719.62</v>
      </c>
      <c r="I18" s="21">
        <v>0</v>
      </c>
      <c r="J18" s="21">
        <v>15394.015440000001</v>
      </c>
      <c r="K18" s="21">
        <v>15585.480000000001</v>
      </c>
      <c r="L18" s="21">
        <f>7207.64+34217.68+154.42695</f>
        <v>41579.746950000001</v>
      </c>
      <c r="M18" s="21">
        <f>5260+2361+16204.36</f>
        <v>23825.360000000001</v>
      </c>
      <c r="N18" s="29">
        <v>0</v>
      </c>
      <c r="O18" s="29">
        <v>0</v>
      </c>
      <c r="P18" s="21">
        <v>14286.69</v>
      </c>
      <c r="Q18" s="23">
        <f t="shared" si="0"/>
        <v>141688.48918999999</v>
      </c>
    </row>
    <row r="19" spans="1:17" x14ac:dyDescent="0.25">
      <c r="A19" s="20" t="s">
        <v>5</v>
      </c>
      <c r="B19" s="102">
        <v>129394.45</v>
      </c>
      <c r="C19" s="103"/>
      <c r="D19" s="38">
        <v>137833.73000000001</v>
      </c>
      <c r="E19" s="26"/>
      <c r="F19" s="21">
        <v>8658.6</v>
      </c>
      <c r="G19" s="21">
        <v>7638.9768000000013</v>
      </c>
      <c r="H19" s="22">
        <v>14719.62</v>
      </c>
      <c r="I19" s="21">
        <v>0</v>
      </c>
      <c r="J19" s="21">
        <v>15394.015440000001</v>
      </c>
      <c r="K19" s="21">
        <v>15585.480000000001</v>
      </c>
      <c r="L19" s="21">
        <f>15117+38215.34+6151.75986</f>
        <v>59484.099859999995</v>
      </c>
      <c r="M19" s="21">
        <f>16204.36+5989</f>
        <v>22193.360000000001</v>
      </c>
      <c r="N19" s="29">
        <v>0</v>
      </c>
      <c r="O19" s="29">
        <v>0</v>
      </c>
      <c r="P19" s="21">
        <v>14286.69</v>
      </c>
      <c r="Q19" s="23">
        <f t="shared" si="0"/>
        <v>157960.84210000001</v>
      </c>
    </row>
    <row r="20" spans="1:17" x14ac:dyDescent="0.25">
      <c r="A20" s="20" t="s">
        <v>17</v>
      </c>
      <c r="B20" s="102">
        <v>154710.97</v>
      </c>
      <c r="C20" s="103"/>
      <c r="D20" s="38">
        <v>106236.1</v>
      </c>
      <c r="E20" s="26"/>
      <c r="F20" s="21">
        <v>8658.6</v>
      </c>
      <c r="G20" s="21">
        <v>7638.9768000000013</v>
      </c>
      <c r="H20" s="22">
        <v>14719.62</v>
      </c>
      <c r="I20" s="21">
        <v>0</v>
      </c>
      <c r="J20" s="21">
        <v>15394.015440000001</v>
      </c>
      <c r="K20" s="21">
        <v>15585.480000000001</v>
      </c>
      <c r="L20" s="21">
        <f>8978.96186+11863.23+54769.97</f>
        <v>75612.161859999993</v>
      </c>
      <c r="M20" s="21">
        <v>0</v>
      </c>
      <c r="N20" s="29">
        <f>6109+2044+1054+23327</f>
        <v>32534</v>
      </c>
      <c r="O20" s="29">
        <v>0</v>
      </c>
      <c r="P20" s="21">
        <v>14286.69</v>
      </c>
      <c r="Q20" s="23">
        <f t="shared" si="0"/>
        <v>184429.5441</v>
      </c>
    </row>
    <row r="21" spans="1:17" x14ac:dyDescent="0.25">
      <c r="A21" s="20" t="s">
        <v>16</v>
      </c>
      <c r="B21" s="102">
        <v>170839.83</v>
      </c>
      <c r="C21" s="103"/>
      <c r="D21" s="38">
        <v>140142.81</v>
      </c>
      <c r="E21" s="26"/>
      <c r="F21" s="21">
        <v>8658.6</v>
      </c>
      <c r="G21" s="21">
        <v>7638.9768000000013</v>
      </c>
      <c r="H21" s="22">
        <v>14719.62</v>
      </c>
      <c r="I21" s="21">
        <v>0</v>
      </c>
      <c r="J21" s="21">
        <v>15394.015440000001</v>
      </c>
      <c r="K21" s="21">
        <v>15585.480000000001</v>
      </c>
      <c r="L21" s="21">
        <f>15882.01+41072.22+3088.62186</f>
        <v>60042.851860000002</v>
      </c>
      <c r="M21" s="21">
        <v>9444</v>
      </c>
      <c r="N21" s="29">
        <v>0</v>
      </c>
      <c r="O21" s="29">
        <v>0</v>
      </c>
      <c r="P21" s="21">
        <v>14286.69</v>
      </c>
      <c r="Q21" s="23">
        <f t="shared" si="0"/>
        <v>145770.2341</v>
      </c>
    </row>
    <row r="22" spans="1:17" x14ac:dyDescent="0.25">
      <c r="A22" s="20" t="s">
        <v>53</v>
      </c>
      <c r="B22" s="102">
        <v>155268.92000000001</v>
      </c>
      <c r="C22" s="103"/>
      <c r="D22" s="38">
        <v>159508.82999999999</v>
      </c>
      <c r="E22" s="26"/>
      <c r="F22" s="21">
        <v>8658.6</v>
      </c>
      <c r="G22" s="21">
        <v>7638.9768000000013</v>
      </c>
      <c r="H22" s="22">
        <v>14719.62</v>
      </c>
      <c r="I22" s="21">
        <v>0</v>
      </c>
      <c r="J22" s="21">
        <v>15394.015440000001</v>
      </c>
      <c r="K22" s="21">
        <v>15585.480000000001</v>
      </c>
      <c r="L22" s="21">
        <f>11155.52+13098.51+1332.72208</f>
        <v>25586.752079999998</v>
      </c>
      <c r="M22" s="21">
        <f>6278.32+16000</f>
        <v>22278.32</v>
      </c>
      <c r="N22" s="29">
        <v>4522</v>
      </c>
      <c r="O22" s="29">
        <v>3174</v>
      </c>
      <c r="P22" s="21">
        <v>14286.69</v>
      </c>
      <c r="Q22" s="23">
        <f t="shared" si="0"/>
        <v>131844.45432000002</v>
      </c>
    </row>
    <row r="23" spans="1:17" x14ac:dyDescent="0.25">
      <c r="A23" s="20" t="s">
        <v>54</v>
      </c>
      <c r="B23" s="102">
        <v>120812.8</v>
      </c>
      <c r="C23" s="103"/>
      <c r="D23" s="38">
        <v>176330.04</v>
      </c>
      <c r="E23" s="26"/>
      <c r="F23" s="21">
        <v>8658.6</v>
      </c>
      <c r="G23" s="21">
        <v>7638.9768000000013</v>
      </c>
      <c r="H23" s="22">
        <v>14719.62</v>
      </c>
      <c r="I23" s="21">
        <v>2300</v>
      </c>
      <c r="J23" s="21">
        <v>15394.015440000001</v>
      </c>
      <c r="K23" s="21">
        <v>15585.480000000001</v>
      </c>
      <c r="L23" s="21">
        <f>6251.28+2268.11+1360.48816</f>
        <v>9879.8781600000002</v>
      </c>
      <c r="M23" s="21">
        <v>0</v>
      </c>
      <c r="N23" s="29">
        <v>0</v>
      </c>
      <c r="O23" s="29">
        <v>36860</v>
      </c>
      <c r="P23" s="21">
        <v>14286.69</v>
      </c>
      <c r="Q23" s="23">
        <f t="shared" si="0"/>
        <v>125323.26040000001</v>
      </c>
    </row>
    <row r="24" spans="1:17" x14ac:dyDescent="0.25">
      <c r="A24" s="20" t="s">
        <v>55</v>
      </c>
      <c r="B24" s="102">
        <v>105106.83</v>
      </c>
      <c r="C24" s="103"/>
      <c r="D24" s="38">
        <v>133271.65</v>
      </c>
      <c r="E24" s="26"/>
      <c r="F24" s="21">
        <v>8658.6</v>
      </c>
      <c r="G24" s="21">
        <v>7638.9768000000013</v>
      </c>
      <c r="H24" s="22">
        <v>14719.62</v>
      </c>
      <c r="I24" s="21">
        <v>2300</v>
      </c>
      <c r="J24" s="21">
        <v>15394.015440000001</v>
      </c>
      <c r="K24" s="21">
        <v>15585.480000000001</v>
      </c>
      <c r="L24" s="21">
        <f>7778.43+2154.73+3504.09298</f>
        <v>13437.252979999999</v>
      </c>
      <c r="M24" s="21">
        <v>0</v>
      </c>
      <c r="N24" s="29">
        <v>0</v>
      </c>
      <c r="O24" s="29">
        <v>0</v>
      </c>
      <c r="P24" s="21">
        <v>14286.69</v>
      </c>
      <c r="Q24" s="23">
        <f t="shared" si="0"/>
        <v>92020.635220000011</v>
      </c>
    </row>
    <row r="25" spans="1:17" x14ac:dyDescent="0.25">
      <c r="A25" s="20" t="s">
        <v>56</v>
      </c>
      <c r="B25" s="102">
        <v>108663.94</v>
      </c>
      <c r="C25" s="103"/>
      <c r="D25" s="38">
        <v>104921.45</v>
      </c>
      <c r="E25" s="26"/>
      <c r="F25" s="21">
        <v>8658.6</v>
      </c>
      <c r="G25" s="21">
        <v>7638.9768000000013</v>
      </c>
      <c r="H25" s="22">
        <v>14719.62</v>
      </c>
      <c r="I25" s="21">
        <v>2300</v>
      </c>
      <c r="J25" s="21">
        <v>15394.015440000001</v>
      </c>
      <c r="K25" s="21">
        <v>15585.480000000001</v>
      </c>
      <c r="L25" s="21">
        <f>3271.61+766.6+3265.58708</f>
        <v>7303.7970800000003</v>
      </c>
      <c r="M25" s="21">
        <v>14144</v>
      </c>
      <c r="N25" s="29">
        <v>13131</v>
      </c>
      <c r="O25" s="29">
        <v>36860</v>
      </c>
      <c r="P25" s="21">
        <v>14286.69</v>
      </c>
      <c r="Q25" s="23">
        <f t="shared" si="0"/>
        <v>150022.17932</v>
      </c>
    </row>
    <row r="26" spans="1:17" ht="23.4" x14ac:dyDescent="0.25">
      <c r="A26" s="24" t="s">
        <v>57</v>
      </c>
      <c r="B26" s="102">
        <v>0</v>
      </c>
      <c r="C26" s="103"/>
      <c r="D26" s="38">
        <f>1800+1800</f>
        <v>3600</v>
      </c>
      <c r="E26" s="26"/>
      <c r="F26" s="21"/>
      <c r="G26" s="21"/>
      <c r="H26" s="21"/>
      <c r="I26" s="21"/>
      <c r="J26" s="21"/>
      <c r="K26" s="21"/>
      <c r="L26" s="21"/>
      <c r="M26" s="21"/>
      <c r="N26" s="29"/>
      <c r="O26" s="29"/>
      <c r="P26" s="21"/>
      <c r="Q26" s="23"/>
    </row>
    <row r="27" spans="1:17" x14ac:dyDescent="0.25">
      <c r="A27" s="25" t="s">
        <v>8</v>
      </c>
      <c r="B27" s="99">
        <f>SUM(B14:B26)</f>
        <v>1594202.0999999999</v>
      </c>
      <c r="C27" s="100"/>
      <c r="D27" s="30">
        <f>SUM(D14:D26)</f>
        <v>1557264.97</v>
      </c>
      <c r="E27" s="30"/>
      <c r="F27" s="30">
        <f t="shared" ref="F27:Q27" si="1">SUM(F14:F26)</f>
        <v>103903.20000000003</v>
      </c>
      <c r="G27" s="30">
        <f t="shared" si="1"/>
        <v>91373.914800000028</v>
      </c>
      <c r="H27" s="30">
        <f t="shared" si="1"/>
        <v>176635.43999999997</v>
      </c>
      <c r="I27" s="30">
        <f t="shared" si="1"/>
        <v>16100</v>
      </c>
      <c r="J27" s="30">
        <f t="shared" si="1"/>
        <v>184339.25183999998</v>
      </c>
      <c r="K27" s="30">
        <f t="shared" si="1"/>
        <v>187025.76000000004</v>
      </c>
      <c r="L27" s="30">
        <f t="shared" si="1"/>
        <v>420040.77739999996</v>
      </c>
      <c r="M27" s="30">
        <f t="shared" si="1"/>
        <v>91885.040000000008</v>
      </c>
      <c r="N27" s="30">
        <f t="shared" si="1"/>
        <v>95798</v>
      </c>
      <c r="O27" s="30">
        <f t="shared" si="1"/>
        <v>101471</v>
      </c>
      <c r="P27" s="30">
        <f t="shared" si="1"/>
        <v>171440.28</v>
      </c>
      <c r="Q27" s="40">
        <f t="shared" si="1"/>
        <v>1640012.6640400002</v>
      </c>
    </row>
    <row r="28" spans="1:17" x14ac:dyDescent="0.25">
      <c r="F28" s="28"/>
      <c r="G28" s="28"/>
      <c r="H28" s="28"/>
      <c r="I28" s="28"/>
      <c r="J28" s="28"/>
      <c r="K28" s="28"/>
      <c r="L28" s="28"/>
      <c r="M28" s="28"/>
      <c r="N28" s="28"/>
      <c r="O28" s="39" t="s">
        <v>26</v>
      </c>
      <c r="P28" s="101">
        <f>SUM(E12+D27-Q27)</f>
        <v>-583723.91404000041</v>
      </c>
      <c r="Q28" s="101"/>
    </row>
    <row r="29" spans="1:17" x14ac:dyDescent="0.25">
      <c r="A29" t="s">
        <v>4</v>
      </c>
      <c r="B29">
        <v>5260</v>
      </c>
      <c r="C29" t="s">
        <v>98</v>
      </c>
    </row>
    <row r="30" spans="1:17" x14ac:dyDescent="0.25">
      <c r="A30" s="27"/>
      <c r="B30">
        <v>861</v>
      </c>
      <c r="C30" t="s">
        <v>99</v>
      </c>
      <c r="E30" s="28"/>
      <c r="K30" s="41" t="s">
        <v>0</v>
      </c>
      <c r="L30" s="41">
        <v>10482.810000000001</v>
      </c>
      <c r="M30" s="41" t="s">
        <v>67</v>
      </c>
      <c r="N30" s="41">
        <v>4389.9222300000001</v>
      </c>
      <c r="O30" s="41" t="s">
        <v>68</v>
      </c>
      <c r="P30" s="41">
        <v>40210.03</v>
      </c>
      <c r="Q30" s="41" t="s">
        <v>9</v>
      </c>
    </row>
    <row r="31" spans="1:17" x14ac:dyDescent="0.25">
      <c r="B31">
        <v>1500</v>
      </c>
      <c r="C31" t="s">
        <v>100</v>
      </c>
      <c r="I31" s="2"/>
      <c r="K31" s="41" t="s">
        <v>1</v>
      </c>
      <c r="L31" s="41">
        <v>8317.4</v>
      </c>
      <c r="M31" s="41" t="s">
        <v>67</v>
      </c>
      <c r="N31" s="41">
        <v>1711.82374</v>
      </c>
      <c r="O31" s="41" t="s">
        <v>68</v>
      </c>
      <c r="P31" s="41">
        <v>2090.81</v>
      </c>
      <c r="Q31" s="41" t="s">
        <v>9</v>
      </c>
    </row>
    <row r="32" spans="1:17" x14ac:dyDescent="0.25">
      <c r="B32">
        <v>16204.36</v>
      </c>
      <c r="C32" t="s">
        <v>58</v>
      </c>
      <c r="K32" s="41" t="s">
        <v>2</v>
      </c>
      <c r="L32" s="41">
        <v>11429.150000000001</v>
      </c>
      <c r="M32" s="41" t="s">
        <v>67</v>
      </c>
      <c r="N32" s="41">
        <v>1504.5107700000001</v>
      </c>
      <c r="O32" s="41" t="s">
        <v>68</v>
      </c>
      <c r="P32" s="41">
        <v>9070.4599999999991</v>
      </c>
      <c r="Q32" s="41" t="s">
        <v>9</v>
      </c>
    </row>
    <row r="33" spans="1:18" x14ac:dyDescent="0.25">
      <c r="A33" t="s">
        <v>5</v>
      </c>
      <c r="B33">
        <v>16204.36</v>
      </c>
      <c r="C33" t="s">
        <v>58</v>
      </c>
      <c r="K33" s="41" t="s">
        <v>3</v>
      </c>
      <c r="L33" s="41">
        <v>14994.11</v>
      </c>
      <c r="M33" s="41" t="s">
        <v>67</v>
      </c>
      <c r="N33" s="41">
        <v>675.90983000000006</v>
      </c>
      <c r="O33" s="41" t="s">
        <v>68</v>
      </c>
      <c r="P33" s="41">
        <v>22237.3</v>
      </c>
      <c r="Q33" s="41" t="s">
        <v>9</v>
      </c>
    </row>
    <row r="34" spans="1:18" x14ac:dyDescent="0.25">
      <c r="B34">
        <v>5989</v>
      </c>
      <c r="C34" t="s">
        <v>101</v>
      </c>
      <c r="G34" s="2"/>
      <c r="H34" s="1"/>
      <c r="K34" s="41" t="s">
        <v>4</v>
      </c>
      <c r="L34" s="41">
        <v>7207.6399999999994</v>
      </c>
      <c r="M34" s="41" t="s">
        <v>67</v>
      </c>
      <c r="N34" s="41">
        <v>154.42695000000001</v>
      </c>
      <c r="O34" s="41" t="s">
        <v>68</v>
      </c>
      <c r="P34" s="41">
        <v>34217.68</v>
      </c>
      <c r="Q34" s="41" t="s">
        <v>9</v>
      </c>
    </row>
    <row r="35" spans="1:18" x14ac:dyDescent="0.25">
      <c r="A35" t="s">
        <v>16</v>
      </c>
      <c r="B35">
        <v>9444</v>
      </c>
      <c r="C35" t="s">
        <v>29</v>
      </c>
      <c r="K35" s="41" t="s">
        <v>5</v>
      </c>
      <c r="L35" s="41">
        <v>15117</v>
      </c>
      <c r="M35" s="41" t="s">
        <v>67</v>
      </c>
      <c r="N35" s="41">
        <v>6151.7598600000001</v>
      </c>
      <c r="O35" s="41" t="s">
        <v>68</v>
      </c>
      <c r="P35" s="41">
        <v>38215.339999999997</v>
      </c>
      <c r="Q35" s="41" t="s">
        <v>9</v>
      </c>
    </row>
    <row r="36" spans="1:18" x14ac:dyDescent="0.25">
      <c r="A36" t="s">
        <v>18</v>
      </c>
      <c r="B36">
        <v>6278.32</v>
      </c>
      <c r="C36" t="s">
        <v>104</v>
      </c>
      <c r="F36" s="2"/>
      <c r="K36" s="41" t="s">
        <v>17</v>
      </c>
      <c r="L36" s="41">
        <v>11863.23</v>
      </c>
      <c r="M36" s="41" t="s">
        <v>67</v>
      </c>
      <c r="N36" s="41">
        <v>8978.9618599999994</v>
      </c>
      <c r="O36" s="41" t="s">
        <v>68</v>
      </c>
      <c r="P36" s="41">
        <v>54769.97</v>
      </c>
      <c r="Q36" s="41" t="s">
        <v>9</v>
      </c>
    </row>
    <row r="37" spans="1:18" x14ac:dyDescent="0.25">
      <c r="B37">
        <v>16000</v>
      </c>
      <c r="C37" t="s">
        <v>109</v>
      </c>
      <c r="K37" s="41" t="s">
        <v>16</v>
      </c>
      <c r="L37" s="41">
        <v>15882.01</v>
      </c>
      <c r="M37" s="41" t="s">
        <v>67</v>
      </c>
      <c r="N37" s="41">
        <v>3088.6218600000002</v>
      </c>
      <c r="O37" s="41" t="s">
        <v>68</v>
      </c>
      <c r="P37" s="41">
        <v>41072.22</v>
      </c>
      <c r="Q37" s="41" t="s">
        <v>9</v>
      </c>
    </row>
    <row r="38" spans="1:18" x14ac:dyDescent="0.25">
      <c r="A38" t="s">
        <v>22</v>
      </c>
      <c r="B38">
        <v>9444</v>
      </c>
      <c r="C38" t="s">
        <v>29</v>
      </c>
      <c r="F38" s="2"/>
      <c r="K38" s="41" t="s">
        <v>18</v>
      </c>
      <c r="L38" s="41">
        <v>11155.52</v>
      </c>
      <c r="M38" s="41" t="s">
        <v>67</v>
      </c>
      <c r="N38" s="41">
        <v>1332.72208</v>
      </c>
      <c r="O38" s="41" t="s">
        <v>68</v>
      </c>
      <c r="P38" s="41">
        <v>13098.51</v>
      </c>
      <c r="Q38" s="41" t="s">
        <v>9</v>
      </c>
    </row>
    <row r="39" spans="1:18" x14ac:dyDescent="0.25">
      <c r="B39">
        <v>4700</v>
      </c>
      <c r="C39" t="s">
        <v>112</v>
      </c>
      <c r="K39" s="41" t="s">
        <v>19</v>
      </c>
      <c r="L39" s="41">
        <v>6251.28</v>
      </c>
      <c r="M39" s="41" t="s">
        <v>67</v>
      </c>
      <c r="N39" s="41">
        <v>1360.4881600000001</v>
      </c>
      <c r="O39" s="41" t="s">
        <v>68</v>
      </c>
      <c r="P39" s="41">
        <v>2268.11</v>
      </c>
      <c r="Q39" s="41" t="s">
        <v>9</v>
      </c>
    </row>
    <row r="40" spans="1:18" x14ac:dyDescent="0.25">
      <c r="K40" s="41" t="s">
        <v>21</v>
      </c>
      <c r="L40" s="41">
        <v>7778.43</v>
      </c>
      <c r="M40" s="41" t="s">
        <v>67</v>
      </c>
      <c r="N40" s="41">
        <v>3504.0929799999999</v>
      </c>
      <c r="O40" s="41" t="s">
        <v>68</v>
      </c>
      <c r="P40" s="41">
        <v>2154.73</v>
      </c>
      <c r="Q40" s="41" t="s">
        <v>9</v>
      </c>
    </row>
    <row r="41" spans="1:18" x14ac:dyDescent="0.25">
      <c r="D41" s="28"/>
      <c r="K41" s="41" t="s">
        <v>22</v>
      </c>
      <c r="L41" s="41">
        <v>3271.61</v>
      </c>
      <c r="M41" s="41" t="s">
        <v>67</v>
      </c>
      <c r="N41" s="41">
        <v>3265.5870799999998</v>
      </c>
      <c r="O41" s="41" t="s">
        <v>68</v>
      </c>
      <c r="P41" s="41">
        <v>766.6</v>
      </c>
      <c r="Q41" s="41" t="s">
        <v>9</v>
      </c>
    </row>
    <row r="42" spans="1:18" x14ac:dyDescent="0.25">
      <c r="L42" s="2"/>
      <c r="N42" s="2"/>
      <c r="P42" s="2"/>
      <c r="R42" s="4"/>
    </row>
  </sheetData>
  <mergeCells count="43">
    <mergeCell ref="B26:C26"/>
    <mergeCell ref="B27:C27"/>
    <mergeCell ref="P28:Q28"/>
    <mergeCell ref="B20:C20"/>
    <mergeCell ref="B21:C21"/>
    <mergeCell ref="B22:C22"/>
    <mergeCell ref="B23:C23"/>
    <mergeCell ref="B24:C24"/>
    <mergeCell ref="B25:C25"/>
    <mergeCell ref="N9:O9"/>
    <mergeCell ref="A10:E10"/>
    <mergeCell ref="A11:E11"/>
    <mergeCell ref="F11:Q11"/>
    <mergeCell ref="A12:D12"/>
    <mergeCell ref="A9:D9"/>
    <mergeCell ref="F9:M9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</mergeCells>
  <pageMargins left="0.7" right="0.7" top="0.75" bottom="0.75" header="0.3" footer="0.3"/>
  <pageSetup paperSize="9" scale="88" orientation="landscape" r:id="rId1"/>
  <rowBreaks count="1" manualBreakCount="1">
    <brk id="28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3:Q49"/>
  <sheetViews>
    <sheetView zoomScaleNormal="100" workbookViewId="0">
      <selection activeCell="C63" sqref="C63"/>
    </sheetView>
  </sheetViews>
  <sheetFormatPr defaultRowHeight="13.2" x14ac:dyDescent="0.25"/>
  <sheetData>
    <row r="3" spans="1:17" x14ac:dyDescent="0.25">
      <c r="A3" s="69" t="s">
        <v>85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x14ac:dyDescent="0.25">
      <c r="A4" s="59" t="s">
        <v>10</v>
      </c>
      <c r="B4" s="60"/>
      <c r="C4" s="61"/>
      <c r="D4" s="59"/>
      <c r="E4" s="60"/>
      <c r="F4" s="60"/>
      <c r="G4" s="60"/>
      <c r="H4" s="60"/>
      <c r="I4" s="60"/>
      <c r="J4" s="60"/>
      <c r="K4" s="60"/>
      <c r="L4" s="60"/>
      <c r="M4" s="61"/>
      <c r="N4" s="3" t="s">
        <v>11</v>
      </c>
      <c r="O4" s="3" t="s">
        <v>12</v>
      </c>
      <c r="P4" s="65" t="s">
        <v>24</v>
      </c>
      <c r="Q4" s="66"/>
    </row>
    <row r="5" spans="1:17" ht="42" customHeight="1" x14ac:dyDescent="0.25">
      <c r="A5" s="62" t="s">
        <v>0</v>
      </c>
      <c r="B5" s="63"/>
      <c r="C5" s="64"/>
      <c r="D5" s="56" t="s">
        <v>83</v>
      </c>
      <c r="E5" s="57"/>
      <c r="F5" s="57"/>
      <c r="G5" s="57"/>
      <c r="H5" s="57"/>
      <c r="I5" s="57"/>
      <c r="J5" s="57"/>
      <c r="K5" s="57"/>
      <c r="L5" s="57"/>
      <c r="M5" s="58"/>
      <c r="N5" s="47" t="s">
        <v>81</v>
      </c>
      <c r="O5" s="48">
        <v>0.2</v>
      </c>
      <c r="P5" s="70" t="s">
        <v>87</v>
      </c>
      <c r="Q5" s="71"/>
    </row>
    <row r="6" spans="1:17" ht="90" customHeight="1" x14ac:dyDescent="0.25">
      <c r="A6" s="62"/>
      <c r="B6" s="63"/>
      <c r="C6" s="64"/>
      <c r="D6" s="56" t="s">
        <v>88</v>
      </c>
      <c r="E6" s="57"/>
      <c r="F6" s="57"/>
      <c r="G6" s="57"/>
      <c r="H6" s="57"/>
      <c r="I6" s="57"/>
      <c r="J6" s="57"/>
      <c r="K6" s="57"/>
      <c r="L6" s="57"/>
      <c r="M6" s="58"/>
      <c r="N6" s="47" t="s">
        <v>79</v>
      </c>
      <c r="O6" s="48">
        <v>0.04</v>
      </c>
      <c r="P6" s="70"/>
      <c r="Q6" s="71"/>
    </row>
    <row r="7" spans="1:17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 t="s">
        <v>14</v>
      </c>
      <c r="Q7" s="44">
        <v>2.9460000000000002</v>
      </c>
    </row>
    <row r="8" spans="1:17" ht="27.75" customHeight="1" x14ac:dyDescent="0.25">
      <c r="A8" s="62" t="s">
        <v>1</v>
      </c>
      <c r="B8" s="63"/>
      <c r="C8" s="64"/>
      <c r="D8" s="56" t="s">
        <v>72</v>
      </c>
      <c r="E8" s="57"/>
      <c r="F8" s="57"/>
      <c r="G8" s="57"/>
      <c r="H8" s="57"/>
      <c r="I8" s="57"/>
      <c r="J8" s="57"/>
      <c r="K8" s="57"/>
      <c r="L8" s="57"/>
      <c r="M8" s="58"/>
      <c r="N8" s="47" t="s">
        <v>74</v>
      </c>
      <c r="O8" s="48">
        <v>5.0000000000000001E-3</v>
      </c>
      <c r="P8" s="70" t="s">
        <v>89</v>
      </c>
      <c r="Q8" s="71"/>
    </row>
    <row r="9" spans="1:17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 t="s">
        <v>14</v>
      </c>
      <c r="Q9" s="45">
        <v>0.83699999999999997</v>
      </c>
    </row>
    <row r="10" spans="1:17" ht="25.5" customHeight="1" x14ac:dyDescent="0.25">
      <c r="A10" s="62" t="s">
        <v>1</v>
      </c>
      <c r="B10" s="63"/>
      <c r="C10" s="64"/>
      <c r="D10" s="56" t="s">
        <v>69</v>
      </c>
      <c r="E10" s="57"/>
      <c r="F10" s="57"/>
      <c r="G10" s="57"/>
      <c r="H10" s="57"/>
      <c r="I10" s="57"/>
      <c r="J10" s="57"/>
      <c r="K10" s="57"/>
      <c r="L10" s="57"/>
      <c r="M10" s="58"/>
      <c r="N10" s="47" t="s">
        <v>76</v>
      </c>
      <c r="O10" s="48">
        <v>1</v>
      </c>
      <c r="P10" s="70" t="s">
        <v>90</v>
      </c>
      <c r="Q10" s="71"/>
    </row>
    <row r="11" spans="1:17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s">
        <v>14</v>
      </c>
      <c r="Q11" s="45">
        <v>2.044</v>
      </c>
    </row>
    <row r="12" spans="1:17" x14ac:dyDescent="0.25">
      <c r="A12" s="62" t="s">
        <v>1</v>
      </c>
      <c r="B12" s="63"/>
      <c r="C12" s="64"/>
      <c r="D12" s="56" t="s">
        <v>92</v>
      </c>
      <c r="E12" s="57"/>
      <c r="F12" s="57"/>
      <c r="G12" s="57"/>
      <c r="H12" s="57"/>
      <c r="I12" s="57"/>
      <c r="J12" s="57"/>
      <c r="K12" s="57"/>
      <c r="L12" s="57"/>
      <c r="M12" s="58"/>
      <c r="N12" s="47" t="s">
        <v>93</v>
      </c>
      <c r="O12" s="48">
        <v>1</v>
      </c>
      <c r="P12" s="70" t="s">
        <v>91</v>
      </c>
      <c r="Q12" s="71"/>
    </row>
    <row r="13" spans="1:17" x14ac:dyDescent="0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 t="s">
        <v>14</v>
      </c>
      <c r="Q13" s="45">
        <v>6.4349999999999996</v>
      </c>
    </row>
    <row r="14" spans="1:17" ht="26.25" customHeight="1" x14ac:dyDescent="0.25">
      <c r="A14" s="62" t="s">
        <v>1</v>
      </c>
      <c r="B14" s="63"/>
      <c r="C14" s="64"/>
      <c r="D14" s="56" t="s">
        <v>83</v>
      </c>
      <c r="E14" s="57"/>
      <c r="F14" s="57"/>
      <c r="G14" s="57"/>
      <c r="H14" s="57"/>
      <c r="I14" s="57"/>
      <c r="J14" s="57"/>
      <c r="K14" s="57"/>
      <c r="L14" s="57"/>
      <c r="M14" s="58"/>
      <c r="N14" s="47" t="s">
        <v>81</v>
      </c>
      <c r="O14" s="48">
        <v>1</v>
      </c>
      <c r="P14" s="70" t="s">
        <v>94</v>
      </c>
      <c r="Q14" s="71"/>
    </row>
    <row r="15" spans="1:17" ht="39.6" x14ac:dyDescent="0.25">
      <c r="A15" s="62"/>
      <c r="B15" s="63"/>
      <c r="C15" s="64"/>
      <c r="D15" s="56" t="s">
        <v>66</v>
      </c>
      <c r="E15" s="57"/>
      <c r="F15" s="57"/>
      <c r="G15" s="57"/>
      <c r="H15" s="57"/>
      <c r="I15" s="57"/>
      <c r="J15" s="57"/>
      <c r="K15" s="57"/>
      <c r="L15" s="57"/>
      <c r="M15" s="58"/>
      <c r="N15" s="47" t="s">
        <v>74</v>
      </c>
      <c r="O15" s="48">
        <v>0.16</v>
      </c>
      <c r="P15" s="70"/>
      <c r="Q15" s="71"/>
    </row>
    <row r="16" spans="1:17" x14ac:dyDescent="0.2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 t="s">
        <v>14</v>
      </c>
      <c r="Q16" s="45">
        <v>31.675000000000001</v>
      </c>
    </row>
    <row r="17" spans="1:17" ht="26.4" customHeight="1" x14ac:dyDescent="0.25">
      <c r="A17" s="62" t="s">
        <v>1</v>
      </c>
      <c r="B17" s="63"/>
      <c r="C17" s="64"/>
      <c r="D17" s="56" t="s">
        <v>15</v>
      </c>
      <c r="E17" s="57"/>
      <c r="F17" s="57"/>
      <c r="G17" s="57"/>
      <c r="H17" s="57"/>
      <c r="I17" s="57"/>
      <c r="J17" s="57"/>
      <c r="K17" s="57"/>
      <c r="L17" s="57"/>
      <c r="M17" s="58"/>
      <c r="N17" s="47" t="s">
        <v>80</v>
      </c>
      <c r="O17" s="48">
        <v>0.4</v>
      </c>
      <c r="P17" s="70" t="s">
        <v>95</v>
      </c>
      <c r="Q17" s="71"/>
    </row>
    <row r="18" spans="1:17" x14ac:dyDescent="0.2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 t="s">
        <v>14</v>
      </c>
      <c r="Q18" s="45">
        <v>24.577000000000002</v>
      </c>
    </row>
    <row r="19" spans="1:17" x14ac:dyDescent="0.25">
      <c r="A19" s="62" t="s">
        <v>2</v>
      </c>
      <c r="B19" s="63"/>
      <c r="C19" s="64"/>
      <c r="D19" s="56" t="s">
        <v>96</v>
      </c>
      <c r="E19" s="57"/>
      <c r="F19" s="57"/>
      <c r="G19" s="57"/>
      <c r="H19" s="57"/>
      <c r="I19" s="57"/>
      <c r="J19" s="57"/>
      <c r="K19" s="57"/>
      <c r="L19" s="57"/>
      <c r="M19" s="58"/>
      <c r="N19" s="47" t="s">
        <v>75</v>
      </c>
      <c r="O19" s="48">
        <v>0.01</v>
      </c>
      <c r="P19" s="70"/>
      <c r="Q19" s="71"/>
    </row>
    <row r="20" spans="1:17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 t="s">
        <v>14</v>
      </c>
      <c r="Q20" s="42">
        <v>0.97799999999999998</v>
      </c>
    </row>
    <row r="21" spans="1:17" x14ac:dyDescent="0.25">
      <c r="A21" s="62" t="s">
        <v>3</v>
      </c>
      <c r="B21" s="63"/>
      <c r="C21" s="64"/>
      <c r="D21" s="56" t="s">
        <v>23</v>
      </c>
      <c r="E21" s="57"/>
      <c r="F21" s="57"/>
      <c r="G21" s="57"/>
      <c r="H21" s="57"/>
      <c r="I21" s="57"/>
      <c r="J21" s="57"/>
      <c r="K21" s="57"/>
      <c r="L21" s="57"/>
      <c r="M21" s="58"/>
      <c r="N21" s="47" t="s">
        <v>75</v>
      </c>
      <c r="O21" s="48">
        <v>0.01</v>
      </c>
      <c r="P21" s="70" t="s">
        <v>20</v>
      </c>
      <c r="Q21" s="71"/>
    </row>
    <row r="22" spans="1:17" x14ac:dyDescent="0.25">
      <c r="A22" s="62"/>
      <c r="B22" s="63"/>
      <c r="C22" s="64"/>
      <c r="D22" s="56" t="s">
        <v>97</v>
      </c>
      <c r="E22" s="57"/>
      <c r="F22" s="57"/>
      <c r="G22" s="57"/>
      <c r="H22" s="57"/>
      <c r="I22" s="57"/>
      <c r="J22" s="57"/>
      <c r="K22" s="57"/>
      <c r="L22" s="57"/>
      <c r="M22" s="58"/>
      <c r="N22" s="47" t="s">
        <v>75</v>
      </c>
      <c r="O22" s="48">
        <v>0.01</v>
      </c>
      <c r="P22" s="70"/>
      <c r="Q22" s="71"/>
    </row>
    <row r="23" spans="1:17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 t="s">
        <v>14</v>
      </c>
      <c r="Q23" s="46">
        <v>0.69599999999999995</v>
      </c>
    </row>
    <row r="24" spans="1:17" ht="24.75" customHeight="1" x14ac:dyDescent="0.25">
      <c r="A24" s="62" t="s">
        <v>17</v>
      </c>
      <c r="B24" s="63"/>
      <c r="C24" s="64"/>
      <c r="D24" s="56" t="s">
        <v>69</v>
      </c>
      <c r="E24" s="57"/>
      <c r="F24" s="57"/>
      <c r="G24" s="57"/>
      <c r="H24" s="57"/>
      <c r="I24" s="57"/>
      <c r="J24" s="57"/>
      <c r="K24" s="57"/>
      <c r="L24" s="57"/>
      <c r="M24" s="58"/>
      <c r="N24" s="47" t="s">
        <v>76</v>
      </c>
      <c r="O24" s="48">
        <v>3</v>
      </c>
      <c r="P24" s="70" t="s">
        <v>102</v>
      </c>
      <c r="Q24" s="71"/>
    </row>
    <row r="25" spans="1:17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 t="s">
        <v>14</v>
      </c>
      <c r="Q25" s="43">
        <v>6.109</v>
      </c>
    </row>
    <row r="26" spans="1:17" ht="28.5" customHeight="1" x14ac:dyDescent="0.25">
      <c r="A26" s="62" t="s">
        <v>17</v>
      </c>
      <c r="B26" s="63"/>
      <c r="C26" s="64"/>
      <c r="D26" s="56" t="s">
        <v>69</v>
      </c>
      <c r="E26" s="57"/>
      <c r="F26" s="57"/>
      <c r="G26" s="57"/>
      <c r="H26" s="57"/>
      <c r="I26" s="57"/>
      <c r="J26" s="57"/>
      <c r="K26" s="57"/>
      <c r="L26" s="57"/>
      <c r="M26" s="58"/>
      <c r="N26" s="47" t="s">
        <v>76</v>
      </c>
      <c r="O26" s="48">
        <v>1</v>
      </c>
      <c r="P26" s="70" t="s">
        <v>103</v>
      </c>
      <c r="Q26" s="71"/>
    </row>
    <row r="27" spans="1:17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 t="s">
        <v>14</v>
      </c>
      <c r="Q27" s="43">
        <v>2.044</v>
      </c>
    </row>
    <row r="28" spans="1:17" x14ac:dyDescent="0.25">
      <c r="A28" s="62" t="s">
        <v>17</v>
      </c>
      <c r="B28" s="63"/>
      <c r="C28" s="64"/>
      <c r="D28" s="56" t="s">
        <v>23</v>
      </c>
      <c r="E28" s="57"/>
      <c r="F28" s="57"/>
      <c r="G28" s="57"/>
      <c r="H28" s="57"/>
      <c r="I28" s="57"/>
      <c r="J28" s="57"/>
      <c r="K28" s="57"/>
      <c r="L28" s="57"/>
      <c r="M28" s="58"/>
      <c r="N28" s="47" t="s">
        <v>75</v>
      </c>
      <c r="O28" s="48">
        <v>0.1</v>
      </c>
      <c r="P28" s="70" t="s">
        <v>84</v>
      </c>
      <c r="Q28" s="71"/>
    </row>
    <row r="29" spans="1:17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 t="s">
        <v>14</v>
      </c>
      <c r="Q29" s="43">
        <v>1.054</v>
      </c>
    </row>
    <row r="30" spans="1:17" ht="43.5" customHeight="1" x14ac:dyDescent="0.25">
      <c r="A30" s="62" t="s">
        <v>17</v>
      </c>
      <c r="B30" s="63"/>
      <c r="C30" s="64"/>
      <c r="D30" s="56" t="s">
        <v>71</v>
      </c>
      <c r="E30" s="57"/>
      <c r="F30" s="57"/>
      <c r="G30" s="57"/>
      <c r="H30" s="57"/>
      <c r="I30" s="57"/>
      <c r="J30" s="57"/>
      <c r="K30" s="57"/>
      <c r="L30" s="57"/>
      <c r="M30" s="58"/>
      <c r="N30" s="47" t="s">
        <v>74</v>
      </c>
      <c r="O30" s="48">
        <v>6.5</v>
      </c>
      <c r="P30" s="70"/>
      <c r="Q30" s="71"/>
    </row>
    <row r="31" spans="1:17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 t="s">
        <v>14</v>
      </c>
      <c r="Q31" s="43">
        <v>23.327000000000002</v>
      </c>
    </row>
    <row r="32" spans="1:17" x14ac:dyDescent="0.25">
      <c r="A32" s="62" t="s">
        <v>18</v>
      </c>
      <c r="B32" s="63"/>
      <c r="C32" s="64"/>
      <c r="D32" s="56" t="s">
        <v>106</v>
      </c>
      <c r="E32" s="57"/>
      <c r="F32" s="57"/>
      <c r="G32" s="57"/>
      <c r="H32" s="57"/>
      <c r="I32" s="57"/>
      <c r="J32" s="57"/>
      <c r="K32" s="57"/>
      <c r="L32" s="57"/>
      <c r="M32" s="58"/>
      <c r="N32" s="47" t="s">
        <v>107</v>
      </c>
      <c r="O32" s="48">
        <v>0.12</v>
      </c>
      <c r="P32" s="70" t="s">
        <v>105</v>
      </c>
      <c r="Q32" s="71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 t="s">
        <v>14</v>
      </c>
      <c r="Q33" s="6">
        <v>3.1739999999999999</v>
      </c>
    </row>
    <row r="34" spans="1:17" ht="26.4" x14ac:dyDescent="0.25">
      <c r="A34" s="62" t="s">
        <v>18</v>
      </c>
      <c r="B34" s="63"/>
      <c r="C34" s="64"/>
      <c r="D34" s="56" t="s">
        <v>73</v>
      </c>
      <c r="E34" s="57"/>
      <c r="F34" s="57"/>
      <c r="G34" s="57"/>
      <c r="H34" s="57"/>
      <c r="I34" s="57"/>
      <c r="J34" s="57"/>
      <c r="K34" s="57"/>
      <c r="L34" s="57"/>
      <c r="M34" s="58"/>
      <c r="N34" s="47" t="s">
        <v>28</v>
      </c>
      <c r="O34" s="48">
        <v>0.01</v>
      </c>
      <c r="P34" s="70" t="s">
        <v>108</v>
      </c>
      <c r="Q34" s="71"/>
    </row>
    <row r="35" spans="1:17" ht="29.4" customHeight="1" x14ac:dyDescent="0.25">
      <c r="A35" s="62"/>
      <c r="B35" s="63"/>
      <c r="C35" s="64"/>
      <c r="D35" s="56" t="s">
        <v>70</v>
      </c>
      <c r="E35" s="57"/>
      <c r="F35" s="57"/>
      <c r="G35" s="57"/>
      <c r="H35" s="57"/>
      <c r="I35" s="57"/>
      <c r="J35" s="57"/>
      <c r="K35" s="57"/>
      <c r="L35" s="57"/>
      <c r="M35" s="58"/>
      <c r="N35" s="47" t="s">
        <v>74</v>
      </c>
      <c r="O35" s="48">
        <v>0.01</v>
      </c>
      <c r="P35" s="70"/>
      <c r="Q35" s="71"/>
    </row>
    <row r="36" spans="1:17" ht="29.4" customHeight="1" x14ac:dyDescent="0.25">
      <c r="A36" s="62"/>
      <c r="B36" s="63"/>
      <c r="C36" s="64"/>
      <c r="D36" s="56" t="s">
        <v>69</v>
      </c>
      <c r="E36" s="57"/>
      <c r="F36" s="57"/>
      <c r="G36" s="57"/>
      <c r="H36" s="57"/>
      <c r="I36" s="57"/>
      <c r="J36" s="57"/>
      <c r="K36" s="57"/>
      <c r="L36" s="57"/>
      <c r="M36" s="58"/>
      <c r="N36" s="47" t="s">
        <v>76</v>
      </c>
      <c r="O36" s="48">
        <v>1</v>
      </c>
      <c r="P36" s="70"/>
      <c r="Q36" s="71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 t="s">
        <v>14</v>
      </c>
      <c r="Q37" s="6">
        <v>4.5220000000000002</v>
      </c>
    </row>
    <row r="38" spans="1:17" ht="29.4" customHeight="1" x14ac:dyDescent="0.25">
      <c r="A38" s="62" t="s">
        <v>19</v>
      </c>
      <c r="B38" s="63"/>
      <c r="C38" s="64"/>
      <c r="D38" s="56" t="s">
        <v>15</v>
      </c>
      <c r="E38" s="57"/>
      <c r="F38" s="57"/>
      <c r="G38" s="57"/>
      <c r="H38" s="57"/>
      <c r="I38" s="57"/>
      <c r="J38" s="57"/>
      <c r="K38" s="57"/>
      <c r="L38" s="57"/>
      <c r="M38" s="58"/>
      <c r="N38" s="47" t="s">
        <v>80</v>
      </c>
      <c r="O38" s="48">
        <v>0.6</v>
      </c>
      <c r="P38" s="70" t="s">
        <v>110</v>
      </c>
      <c r="Q38" s="71"/>
    </row>
    <row r="39" spans="1:1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 t="s">
        <v>14</v>
      </c>
      <c r="Q39" s="8">
        <v>36.86</v>
      </c>
    </row>
    <row r="40" spans="1:17" ht="39.6" x14ac:dyDescent="0.25">
      <c r="A40" s="62" t="s">
        <v>22</v>
      </c>
      <c r="B40" s="63"/>
      <c r="C40" s="64"/>
      <c r="D40" s="56" t="s">
        <v>15</v>
      </c>
      <c r="E40" s="57"/>
      <c r="F40" s="57"/>
      <c r="G40" s="57"/>
      <c r="H40" s="57"/>
      <c r="I40" s="57"/>
      <c r="J40" s="57"/>
      <c r="K40" s="57"/>
      <c r="L40" s="57"/>
      <c r="M40" s="58"/>
      <c r="N40" s="47" t="s">
        <v>80</v>
      </c>
      <c r="O40" s="48">
        <v>0.6</v>
      </c>
      <c r="P40" s="70" t="s">
        <v>111</v>
      </c>
      <c r="Q40" s="71"/>
    </row>
    <row r="41" spans="1:17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 t="s">
        <v>14</v>
      </c>
      <c r="Q41" s="10">
        <v>36.86</v>
      </c>
    </row>
    <row r="42" spans="1:17" ht="45" customHeight="1" x14ac:dyDescent="0.25">
      <c r="A42" s="62" t="s">
        <v>22</v>
      </c>
      <c r="B42" s="63"/>
      <c r="C42" s="64"/>
      <c r="D42" s="56" t="s">
        <v>70</v>
      </c>
      <c r="E42" s="57"/>
      <c r="F42" s="57"/>
      <c r="G42" s="57"/>
      <c r="H42" s="57"/>
      <c r="I42" s="57"/>
      <c r="J42" s="57"/>
      <c r="K42" s="57"/>
      <c r="L42" s="57"/>
      <c r="M42" s="58"/>
      <c r="N42" s="47" t="s">
        <v>74</v>
      </c>
      <c r="O42" s="48">
        <v>0.01</v>
      </c>
      <c r="P42" s="70" t="s">
        <v>113</v>
      </c>
      <c r="Q42" s="71"/>
    </row>
    <row r="43" spans="1:17" ht="46.5" customHeight="1" x14ac:dyDescent="0.25">
      <c r="A43" s="62"/>
      <c r="B43" s="63"/>
      <c r="C43" s="64"/>
      <c r="D43" s="56" t="s">
        <v>72</v>
      </c>
      <c r="E43" s="57"/>
      <c r="F43" s="57"/>
      <c r="G43" s="57"/>
      <c r="H43" s="57"/>
      <c r="I43" s="57"/>
      <c r="J43" s="57"/>
      <c r="K43" s="57"/>
      <c r="L43" s="57"/>
      <c r="M43" s="58"/>
      <c r="N43" s="47" t="s">
        <v>74</v>
      </c>
      <c r="O43" s="48">
        <v>0.02</v>
      </c>
      <c r="P43" s="70"/>
      <c r="Q43" s="71"/>
    </row>
    <row r="44" spans="1:17" ht="33" customHeight="1" x14ac:dyDescent="0.25">
      <c r="A44" s="62"/>
      <c r="B44" s="63"/>
      <c r="C44" s="64"/>
      <c r="D44" s="56" t="s">
        <v>82</v>
      </c>
      <c r="E44" s="57"/>
      <c r="F44" s="57"/>
      <c r="G44" s="57"/>
      <c r="H44" s="57"/>
      <c r="I44" s="57"/>
      <c r="J44" s="57"/>
      <c r="K44" s="57"/>
      <c r="L44" s="57"/>
      <c r="M44" s="58"/>
      <c r="N44" s="47" t="s">
        <v>76</v>
      </c>
      <c r="O44" s="48">
        <v>2</v>
      </c>
      <c r="P44" s="70"/>
      <c r="Q44" s="71"/>
    </row>
    <row r="45" spans="1:17" ht="33" customHeight="1" x14ac:dyDescent="0.25">
      <c r="A45" s="62"/>
      <c r="B45" s="63"/>
      <c r="C45" s="64"/>
      <c r="D45" s="56" t="s">
        <v>114</v>
      </c>
      <c r="E45" s="57"/>
      <c r="F45" s="57"/>
      <c r="G45" s="57"/>
      <c r="H45" s="57"/>
      <c r="I45" s="57"/>
      <c r="J45" s="57"/>
      <c r="K45" s="57"/>
      <c r="L45" s="57"/>
      <c r="M45" s="58"/>
      <c r="N45" s="47" t="s">
        <v>25</v>
      </c>
      <c r="O45" s="48">
        <v>2</v>
      </c>
      <c r="P45" s="70"/>
      <c r="Q45" s="71"/>
    </row>
    <row r="46" spans="1:17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 t="s">
        <v>14</v>
      </c>
      <c r="Q46" s="10">
        <v>13.131</v>
      </c>
    </row>
    <row r="49" spans="5:14" x14ac:dyDescent="0.25">
      <c r="E49" s="5" t="s">
        <v>59</v>
      </c>
      <c r="F49" s="5" t="s">
        <v>60</v>
      </c>
      <c r="G49" s="5"/>
      <c r="H49" s="5"/>
      <c r="I49" s="5"/>
      <c r="J49" s="5"/>
      <c r="K49" s="5"/>
      <c r="L49" s="5"/>
      <c r="M49" s="5"/>
      <c r="N49" s="5"/>
    </row>
  </sheetData>
  <mergeCells count="79">
    <mergeCell ref="A44:C44"/>
    <mergeCell ref="D44:M44"/>
    <mergeCell ref="P44:Q44"/>
    <mergeCell ref="A45:C45"/>
    <mergeCell ref="D45:M45"/>
    <mergeCell ref="P45:Q45"/>
    <mergeCell ref="A42:C42"/>
    <mergeCell ref="D42:M42"/>
    <mergeCell ref="P42:Q42"/>
    <mergeCell ref="A43:C43"/>
    <mergeCell ref="D43:M43"/>
    <mergeCell ref="P43:Q43"/>
    <mergeCell ref="A40:C40"/>
    <mergeCell ref="D40:M40"/>
    <mergeCell ref="P40:Q40"/>
    <mergeCell ref="A38:C38"/>
    <mergeCell ref="D38:M38"/>
    <mergeCell ref="P38:Q38"/>
    <mergeCell ref="A36:C36"/>
    <mergeCell ref="D36:M36"/>
    <mergeCell ref="P36:Q36"/>
    <mergeCell ref="A34:C34"/>
    <mergeCell ref="D34:M34"/>
    <mergeCell ref="P34:Q34"/>
    <mergeCell ref="A35:C35"/>
    <mergeCell ref="D35:M35"/>
    <mergeCell ref="P35:Q35"/>
    <mergeCell ref="A22:C22"/>
    <mergeCell ref="D22:M22"/>
    <mergeCell ref="P22:Q22"/>
    <mergeCell ref="A28:C28"/>
    <mergeCell ref="D28:M28"/>
    <mergeCell ref="P28:Q28"/>
    <mergeCell ref="A24:C24"/>
    <mergeCell ref="D24:M24"/>
    <mergeCell ref="P24:Q24"/>
    <mergeCell ref="A26:C26"/>
    <mergeCell ref="D26:M26"/>
    <mergeCell ref="P26:Q26"/>
    <mergeCell ref="D15:M15"/>
    <mergeCell ref="P15:Q15"/>
    <mergeCell ref="A21:C21"/>
    <mergeCell ref="D21:M21"/>
    <mergeCell ref="P21:Q21"/>
    <mergeCell ref="A8:C8"/>
    <mergeCell ref="D8:M8"/>
    <mergeCell ref="P8:Q8"/>
    <mergeCell ref="A6:C6"/>
    <mergeCell ref="D6:M6"/>
    <mergeCell ref="P6:Q6"/>
    <mergeCell ref="A3:Q3"/>
    <mergeCell ref="A4:C4"/>
    <mergeCell ref="D4:M4"/>
    <mergeCell ref="P4:Q4"/>
    <mergeCell ref="A5:C5"/>
    <mergeCell ref="D5:M5"/>
    <mergeCell ref="P5:Q5"/>
    <mergeCell ref="A10:C10"/>
    <mergeCell ref="D10:M10"/>
    <mergeCell ref="P10:Q10"/>
    <mergeCell ref="A19:C19"/>
    <mergeCell ref="D19:M19"/>
    <mergeCell ref="P19:Q19"/>
    <mergeCell ref="A12:C12"/>
    <mergeCell ref="D12:M12"/>
    <mergeCell ref="P12:Q12"/>
    <mergeCell ref="A17:C17"/>
    <mergeCell ref="D17:M17"/>
    <mergeCell ref="P17:Q17"/>
    <mergeCell ref="A14:C14"/>
    <mergeCell ref="D14:M14"/>
    <mergeCell ref="P14:Q14"/>
    <mergeCell ref="A15:C15"/>
    <mergeCell ref="A32:C32"/>
    <mergeCell ref="D32:M32"/>
    <mergeCell ref="P32:Q32"/>
    <mergeCell ref="A30:C30"/>
    <mergeCell ref="D30:M30"/>
    <mergeCell ref="P30:Q30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</cp:lastModifiedBy>
  <cp:lastPrinted>2022-08-09T08:19:56Z</cp:lastPrinted>
  <dcterms:created xsi:type="dcterms:W3CDTF">2007-02-04T12:22:59Z</dcterms:created>
  <dcterms:modified xsi:type="dcterms:W3CDTF">2025-02-12T09:47:45Z</dcterms:modified>
</cp:coreProperties>
</file>